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.garcia\Desktop\"/>
    </mc:Choice>
  </mc:AlternateContent>
  <bookViews>
    <workbookView xWindow="0" yWindow="0" windowWidth="16425" windowHeight="7455"/>
  </bookViews>
  <sheets>
    <sheet name="Adopted Budget Posting" sheetId="2" r:id="rId1"/>
    <sheet name="Proposed Budget Comparisons" sheetId="1" r:id="rId2"/>
    <sheet name="Proposed Tax Rate" sheetId="3" r:id="rId3"/>
  </sheets>
  <definedNames>
    <definedName name="_xlnm.Print_Area" localSheetId="0">'Adopted Budget Posting'!$A$1:$I$42</definedName>
    <definedName name="_xlnm.Print_Area" localSheetId="1">'Proposed Budget Comparisons'!$A$1:$V$51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11" i="3" s="1"/>
  <c r="D9" i="3"/>
  <c r="I38" i="2" l="1"/>
  <c r="I37" i="2"/>
  <c r="I36" i="2"/>
  <c r="I35" i="2"/>
  <c r="I30" i="2"/>
  <c r="I29" i="2"/>
  <c r="R11" i="2" l="1"/>
  <c r="R9" i="2"/>
  <c r="Q9" i="2"/>
  <c r="C49" i="1"/>
  <c r="C30" i="1" l="1"/>
  <c r="U39" i="1"/>
  <c r="V39" i="1" s="1"/>
  <c r="R39" i="1"/>
  <c r="S39" i="1" s="1"/>
  <c r="Q39" i="1"/>
  <c r="O39" i="1"/>
  <c r="N39" i="1"/>
  <c r="L39" i="1"/>
  <c r="J39" i="1"/>
  <c r="I39" i="1"/>
  <c r="G39" i="1"/>
  <c r="E39" i="1"/>
  <c r="D39" i="1"/>
  <c r="U38" i="1"/>
  <c r="R38" i="1"/>
  <c r="S38" i="1" s="1"/>
  <c r="Q38" i="1"/>
  <c r="O38" i="1"/>
  <c r="N38" i="1"/>
  <c r="L38" i="1"/>
  <c r="J38" i="1"/>
  <c r="I38" i="1"/>
  <c r="G38" i="1"/>
  <c r="E38" i="1"/>
  <c r="D38" i="1"/>
  <c r="U32" i="1"/>
  <c r="V32" i="1" s="1"/>
  <c r="R32" i="1"/>
  <c r="S32" i="1" s="1"/>
  <c r="Q32" i="1"/>
  <c r="O32" i="1"/>
  <c r="N32" i="1"/>
  <c r="L32" i="1"/>
  <c r="J32" i="1"/>
  <c r="I32" i="1"/>
  <c r="G32" i="1"/>
  <c r="E32" i="1"/>
  <c r="D32" i="1"/>
  <c r="U31" i="1"/>
  <c r="V31" i="1" s="1"/>
  <c r="R31" i="1"/>
  <c r="S31" i="1" s="1"/>
  <c r="Q31" i="1"/>
  <c r="O31" i="1"/>
  <c r="N31" i="1"/>
  <c r="L31" i="1"/>
  <c r="J31" i="1"/>
  <c r="I31" i="1"/>
  <c r="G31" i="1"/>
  <c r="E31" i="1"/>
  <c r="D31" i="1"/>
  <c r="D16" i="1"/>
  <c r="T38" i="1" l="1"/>
  <c r="T32" i="1"/>
  <c r="V38" i="1"/>
  <c r="T39" i="1"/>
  <c r="T31" i="1"/>
  <c r="V14" i="1"/>
  <c r="V13" i="1"/>
  <c r="V12" i="1"/>
  <c r="V11" i="1"/>
  <c r="Q41" i="1"/>
  <c r="Q40" i="1"/>
  <c r="Q37" i="1"/>
  <c r="Q36" i="1"/>
  <c r="Q35" i="1"/>
  <c r="Q34" i="1"/>
  <c r="Q33" i="1"/>
  <c r="Q30" i="1"/>
  <c r="Q29" i="1"/>
  <c r="Q28" i="1"/>
  <c r="Q27" i="1"/>
  <c r="Q26" i="1"/>
  <c r="Q25" i="1"/>
  <c r="Q24" i="1"/>
  <c r="Q23" i="1"/>
  <c r="Q22" i="1"/>
  <c r="Q21" i="1"/>
  <c r="Q20" i="1"/>
  <c r="Q19" i="1"/>
  <c r="Q14" i="1"/>
  <c r="Q13" i="1"/>
  <c r="Q12" i="1"/>
  <c r="Q11" i="1"/>
  <c r="L41" i="1"/>
  <c r="L40" i="1"/>
  <c r="L37" i="1"/>
  <c r="L36" i="1"/>
  <c r="L35" i="1"/>
  <c r="L34" i="1"/>
  <c r="L33" i="1"/>
  <c r="L30" i="1"/>
  <c r="L29" i="1"/>
  <c r="L28" i="1"/>
  <c r="L27" i="1"/>
  <c r="L26" i="1"/>
  <c r="L25" i="1"/>
  <c r="L24" i="1"/>
  <c r="L23" i="1"/>
  <c r="L22" i="1"/>
  <c r="L21" i="1"/>
  <c r="L20" i="1"/>
  <c r="L19" i="1"/>
  <c r="L14" i="1"/>
  <c r="L13" i="1"/>
  <c r="L12" i="1"/>
  <c r="L11" i="1"/>
  <c r="G41" i="1"/>
  <c r="G40" i="1"/>
  <c r="G37" i="1"/>
  <c r="G36" i="1"/>
  <c r="G35" i="1"/>
  <c r="G34" i="1"/>
  <c r="G33" i="1"/>
  <c r="G30" i="1"/>
  <c r="G29" i="1"/>
  <c r="G28" i="1"/>
  <c r="G27" i="1"/>
  <c r="G26" i="1"/>
  <c r="G25" i="1"/>
  <c r="G24" i="1"/>
  <c r="G23" i="1"/>
  <c r="G22" i="1"/>
  <c r="G21" i="1"/>
  <c r="G20" i="1"/>
  <c r="G19" i="1"/>
  <c r="G14" i="1"/>
  <c r="G13" i="1"/>
  <c r="G12" i="1"/>
  <c r="G11" i="1"/>
  <c r="S14" i="1"/>
  <c r="S13" i="1"/>
  <c r="S12" i="1"/>
  <c r="S11" i="1"/>
  <c r="N41" i="1"/>
  <c r="N40" i="1"/>
  <c r="N37" i="1"/>
  <c r="N36" i="1"/>
  <c r="N35" i="1"/>
  <c r="N34" i="1"/>
  <c r="N33" i="1"/>
  <c r="N30" i="1"/>
  <c r="N29" i="1"/>
  <c r="N28" i="1"/>
  <c r="N27" i="1"/>
  <c r="N26" i="1"/>
  <c r="N25" i="1"/>
  <c r="N24" i="1"/>
  <c r="N23" i="1"/>
  <c r="N22" i="1"/>
  <c r="N21" i="1"/>
  <c r="N20" i="1"/>
  <c r="N19" i="1"/>
  <c r="N14" i="1"/>
  <c r="N13" i="1"/>
  <c r="N12" i="1"/>
  <c r="N11" i="1"/>
  <c r="I41" i="1"/>
  <c r="I40" i="1"/>
  <c r="I37" i="1"/>
  <c r="I36" i="1"/>
  <c r="I35" i="1"/>
  <c r="I34" i="1"/>
  <c r="I33" i="1"/>
  <c r="I30" i="1"/>
  <c r="I29" i="1"/>
  <c r="I28" i="1"/>
  <c r="I27" i="1"/>
  <c r="I26" i="1"/>
  <c r="I25" i="1"/>
  <c r="I24" i="1"/>
  <c r="I23" i="1"/>
  <c r="I22" i="1"/>
  <c r="I21" i="1"/>
  <c r="I20" i="1"/>
  <c r="I19" i="1"/>
  <c r="I14" i="1"/>
  <c r="I13" i="1"/>
  <c r="I12" i="1"/>
  <c r="I11" i="1"/>
  <c r="D41" i="1"/>
  <c r="D40" i="1"/>
  <c r="D37" i="1"/>
  <c r="D36" i="1"/>
  <c r="D35" i="1"/>
  <c r="D34" i="1"/>
  <c r="D33" i="1"/>
  <c r="D30" i="1"/>
  <c r="D29" i="1"/>
  <c r="D28" i="1"/>
  <c r="D27" i="1"/>
  <c r="D26" i="1"/>
  <c r="D25" i="1"/>
  <c r="D24" i="1"/>
  <c r="D23" i="1"/>
  <c r="D22" i="1"/>
  <c r="D21" i="1"/>
  <c r="D20" i="1"/>
  <c r="D19" i="1"/>
  <c r="D14" i="1"/>
  <c r="D13" i="1"/>
  <c r="D12" i="1"/>
  <c r="D11" i="1"/>
  <c r="P43" i="1"/>
  <c r="Q43" i="1" s="1"/>
  <c r="M43" i="1"/>
  <c r="N43" i="1" s="1"/>
  <c r="K43" i="1"/>
  <c r="L43" i="1" s="1"/>
  <c r="H43" i="1"/>
  <c r="I43" i="1" s="1"/>
  <c r="F43" i="1"/>
  <c r="G43" i="1" s="1"/>
  <c r="P16" i="1"/>
  <c r="Q16" i="1" s="1"/>
  <c r="M16" i="1"/>
  <c r="N16" i="1" s="1"/>
  <c r="K16" i="1"/>
  <c r="L16" i="1" s="1"/>
  <c r="F16" i="1"/>
  <c r="G16" i="1" s="1"/>
  <c r="H12" i="1" l="1"/>
  <c r="H16" i="1" s="1"/>
  <c r="I16" i="1" s="1"/>
  <c r="C13" i="1"/>
  <c r="C12" i="1"/>
  <c r="C10" i="2"/>
  <c r="U13" i="1" l="1"/>
  <c r="E35" i="1"/>
  <c r="E30" i="1"/>
  <c r="E23" i="1"/>
  <c r="E22" i="1"/>
  <c r="R21" i="1"/>
  <c r="S21" i="1" s="1"/>
  <c r="U41" i="1"/>
  <c r="V41" i="1" s="1"/>
  <c r="R41" i="1"/>
  <c r="S41" i="1" s="1"/>
  <c r="O41" i="1"/>
  <c r="J41" i="1"/>
  <c r="E41" i="1"/>
  <c r="U40" i="1"/>
  <c r="V40" i="1" s="1"/>
  <c r="R40" i="1"/>
  <c r="S40" i="1" s="1"/>
  <c r="O40" i="1"/>
  <c r="J40" i="1"/>
  <c r="E40" i="1"/>
  <c r="U37" i="1"/>
  <c r="V37" i="1" s="1"/>
  <c r="R37" i="1"/>
  <c r="S37" i="1" s="1"/>
  <c r="O37" i="1"/>
  <c r="J37" i="1"/>
  <c r="E37" i="1"/>
  <c r="U36" i="1"/>
  <c r="V36" i="1" s="1"/>
  <c r="R36" i="1"/>
  <c r="S36" i="1" s="1"/>
  <c r="O36" i="1"/>
  <c r="J36" i="1"/>
  <c r="E36" i="1"/>
  <c r="U35" i="1"/>
  <c r="V35" i="1" s="1"/>
  <c r="O35" i="1"/>
  <c r="J35" i="1"/>
  <c r="U34" i="1"/>
  <c r="V34" i="1" s="1"/>
  <c r="R34" i="1"/>
  <c r="S34" i="1" s="1"/>
  <c r="O34" i="1"/>
  <c r="J34" i="1"/>
  <c r="E34" i="1"/>
  <c r="U33" i="1"/>
  <c r="V33" i="1" s="1"/>
  <c r="R33" i="1"/>
  <c r="S33" i="1" s="1"/>
  <c r="O33" i="1"/>
  <c r="J33" i="1"/>
  <c r="E33" i="1"/>
  <c r="U30" i="1"/>
  <c r="V30" i="1" s="1"/>
  <c r="O30" i="1"/>
  <c r="J30" i="1"/>
  <c r="U29" i="1"/>
  <c r="V29" i="1" s="1"/>
  <c r="R29" i="1"/>
  <c r="S29" i="1" s="1"/>
  <c r="O29" i="1"/>
  <c r="J29" i="1"/>
  <c r="E29" i="1"/>
  <c r="U28" i="1"/>
  <c r="V28" i="1" s="1"/>
  <c r="R28" i="1"/>
  <c r="S28" i="1" s="1"/>
  <c r="O28" i="1"/>
  <c r="J28" i="1"/>
  <c r="E28" i="1"/>
  <c r="U27" i="1"/>
  <c r="V27" i="1" s="1"/>
  <c r="R27" i="1"/>
  <c r="S27" i="1" s="1"/>
  <c r="O27" i="1"/>
  <c r="J27" i="1"/>
  <c r="E27" i="1"/>
  <c r="U26" i="1"/>
  <c r="V26" i="1" s="1"/>
  <c r="R26" i="1"/>
  <c r="S26" i="1" s="1"/>
  <c r="O26" i="1"/>
  <c r="J26" i="1"/>
  <c r="E26" i="1"/>
  <c r="U25" i="1"/>
  <c r="V25" i="1" s="1"/>
  <c r="R25" i="1"/>
  <c r="S25" i="1" s="1"/>
  <c r="O25" i="1"/>
  <c r="J25" i="1"/>
  <c r="E25" i="1"/>
  <c r="U24" i="1"/>
  <c r="V24" i="1" s="1"/>
  <c r="R24" i="1"/>
  <c r="S24" i="1" s="1"/>
  <c r="O24" i="1"/>
  <c r="J24" i="1"/>
  <c r="E24" i="1"/>
  <c r="U23" i="1"/>
  <c r="V23" i="1" s="1"/>
  <c r="O23" i="1"/>
  <c r="J23" i="1"/>
  <c r="U22" i="1"/>
  <c r="V22" i="1" s="1"/>
  <c r="R22" i="1"/>
  <c r="S22" i="1" s="1"/>
  <c r="O22" i="1"/>
  <c r="J22" i="1"/>
  <c r="U21" i="1"/>
  <c r="V21" i="1" s="1"/>
  <c r="O21" i="1"/>
  <c r="J21" i="1"/>
  <c r="U20" i="1"/>
  <c r="V20" i="1" s="1"/>
  <c r="R20" i="1"/>
  <c r="S20" i="1" s="1"/>
  <c r="O20" i="1"/>
  <c r="J20" i="1"/>
  <c r="E20" i="1"/>
  <c r="U19" i="1"/>
  <c r="V19" i="1" s="1"/>
  <c r="R19" i="1"/>
  <c r="S19" i="1" s="1"/>
  <c r="O19" i="1"/>
  <c r="J19" i="1"/>
  <c r="J43" i="1" s="1"/>
  <c r="U14" i="1"/>
  <c r="R14" i="1"/>
  <c r="O14" i="1"/>
  <c r="J14" i="1"/>
  <c r="E14" i="1"/>
  <c r="R13" i="1"/>
  <c r="O13" i="1"/>
  <c r="J13" i="1"/>
  <c r="O12" i="1"/>
  <c r="J12" i="1"/>
  <c r="U11" i="1"/>
  <c r="R11" i="1"/>
  <c r="J11" i="1"/>
  <c r="E11" i="1"/>
  <c r="J16" i="1" l="1"/>
  <c r="U43" i="1"/>
  <c r="V43" i="1" s="1"/>
  <c r="T25" i="1"/>
  <c r="T33" i="1"/>
  <c r="T41" i="1"/>
  <c r="U16" i="1"/>
  <c r="V16" i="1" s="1"/>
  <c r="O43" i="1"/>
  <c r="T28" i="1"/>
  <c r="P45" i="1"/>
  <c r="K45" i="1"/>
  <c r="T24" i="1"/>
  <c r="E21" i="1"/>
  <c r="C16" i="1"/>
  <c r="E12" i="1"/>
  <c r="E16" i="1" s="1"/>
  <c r="T20" i="1"/>
  <c r="T27" i="1"/>
  <c r="T34" i="1"/>
  <c r="T36" i="1"/>
  <c r="T37" i="1"/>
  <c r="T14" i="1"/>
  <c r="T29" i="1"/>
  <c r="T40" i="1"/>
  <c r="R23" i="1"/>
  <c r="T26" i="1"/>
  <c r="U12" i="1"/>
  <c r="T21" i="1"/>
  <c r="E13" i="1"/>
  <c r="T13" i="1"/>
  <c r="R12" i="1"/>
  <c r="R16" i="1" s="1"/>
  <c r="S16" i="1" s="1"/>
  <c r="R35" i="1"/>
  <c r="R30" i="1"/>
  <c r="S30" i="1" s="1"/>
  <c r="T22" i="1"/>
  <c r="C43" i="1"/>
  <c r="D43" i="1" s="1"/>
  <c r="E19" i="1"/>
  <c r="T19" i="1"/>
  <c r="T11" i="1"/>
  <c r="O11" i="1"/>
  <c r="O16" i="1" s="1"/>
  <c r="E41" i="2"/>
  <c r="C41" i="2"/>
  <c r="I34" i="2"/>
  <c r="I33" i="2"/>
  <c r="I32" i="2"/>
  <c r="I31" i="2"/>
  <c r="I28" i="2"/>
  <c r="I27" i="2"/>
  <c r="I26" i="2"/>
  <c r="I25" i="2"/>
  <c r="I24" i="2"/>
  <c r="I23" i="2"/>
  <c r="I22" i="2"/>
  <c r="I21" i="2"/>
  <c r="I20" i="2"/>
  <c r="I19" i="2"/>
  <c r="I18" i="2"/>
  <c r="I17" i="2"/>
  <c r="E14" i="2"/>
  <c r="C14" i="2"/>
  <c r="I12" i="2"/>
  <c r="I11" i="2"/>
  <c r="I10" i="2"/>
  <c r="G14" i="2"/>
  <c r="T30" i="1" l="1"/>
  <c r="T23" i="1"/>
  <c r="S23" i="1"/>
  <c r="T35" i="1"/>
  <c r="S35" i="1"/>
  <c r="E43" i="1"/>
  <c r="R43" i="1"/>
  <c r="S43" i="1" s="1"/>
  <c r="T12" i="1"/>
  <c r="T16" i="1" s="1"/>
  <c r="F45" i="1"/>
  <c r="I14" i="2"/>
  <c r="I9" i="2"/>
  <c r="I39" i="2"/>
  <c r="G41" i="2"/>
  <c r="T43" i="1" l="1"/>
  <c r="U45" i="1"/>
  <c r="I41" i="2"/>
</calcChain>
</file>

<file path=xl/sharedStrings.xml><?xml version="1.0" encoding="utf-8"?>
<sst xmlns="http://schemas.openxmlformats.org/spreadsheetml/2006/main" count="148" uniqueCount="70">
  <si>
    <t>SEGUIN INDEPENDENT SCHOOL DISTRICT</t>
  </si>
  <si>
    <t>PROPOSED</t>
  </si>
  <si>
    <t xml:space="preserve">  REVENUE</t>
  </si>
  <si>
    <t xml:space="preserve">  TOTAL REVENUE</t>
  </si>
  <si>
    <t xml:space="preserve">  EXPENDITURES</t>
  </si>
  <si>
    <t>Instruction</t>
  </si>
  <si>
    <t>Instr Resources/Media Svcs</t>
  </si>
  <si>
    <t>Curr &amp; Inst Staff Develop</t>
  </si>
  <si>
    <t>Instructional Leadership</t>
  </si>
  <si>
    <t>School Leadership</t>
  </si>
  <si>
    <t>Guidance &amp; Counseling</t>
  </si>
  <si>
    <t>Social Work Services</t>
  </si>
  <si>
    <t>Health Services</t>
  </si>
  <si>
    <t>Student Transportation</t>
  </si>
  <si>
    <t>Food Services</t>
  </si>
  <si>
    <t>Extra-curricular Activities</t>
  </si>
  <si>
    <t>General Administration</t>
  </si>
  <si>
    <t>Plant Maintenance</t>
  </si>
  <si>
    <t>Security Services</t>
  </si>
  <si>
    <t>Data Processing Services</t>
  </si>
  <si>
    <t>Community Services</t>
  </si>
  <si>
    <t>Facilities Constr/Improvements</t>
  </si>
  <si>
    <t>Other Governmental Charges</t>
  </si>
  <si>
    <t xml:space="preserve">  TOTAL EXPENDITURES</t>
  </si>
  <si>
    <t>Current</t>
  </si>
  <si>
    <t>Debt Service Fund</t>
  </si>
  <si>
    <t>Budget</t>
  </si>
  <si>
    <t xml:space="preserve"> </t>
  </si>
  <si>
    <t>General</t>
  </si>
  <si>
    <t>Operating</t>
  </si>
  <si>
    <t>Fund</t>
  </si>
  <si>
    <t>Service</t>
  </si>
  <si>
    <t>Debt</t>
  </si>
  <si>
    <t>Total</t>
  </si>
  <si>
    <t>All</t>
  </si>
  <si>
    <t>Funds</t>
  </si>
  <si>
    <t xml:space="preserve">      Property Taxes  </t>
  </si>
  <si>
    <t xml:space="preserve">      Other Local Sources</t>
  </si>
  <si>
    <t xml:space="preserve">      State Sources</t>
  </si>
  <si>
    <t xml:space="preserve">      Federal Sources</t>
  </si>
  <si>
    <t>Increase</t>
  </si>
  <si>
    <t>(Decrease)</t>
  </si>
  <si>
    <t>Combined Total All Funds</t>
  </si>
  <si>
    <t>General Operating Fund</t>
  </si>
  <si>
    <t>BUDGETARY SURPLUS</t>
  </si>
  <si>
    <t>2019-20</t>
  </si>
  <si>
    <t>2020-21</t>
  </si>
  <si>
    <t>Child Nutrition Fund</t>
  </si>
  <si>
    <t>Child</t>
  </si>
  <si>
    <t>Nutrition</t>
  </si>
  <si>
    <t>Per Pupil</t>
  </si>
  <si>
    <t>19 - 20 Enrollment:</t>
  </si>
  <si>
    <t>20 - 21 Projected Enrollment:</t>
  </si>
  <si>
    <t>Statutorily Req. - Public Notice</t>
  </si>
  <si>
    <t>Statutorily Req. - Lobbying</t>
  </si>
  <si>
    <t>Debt Service - Principal</t>
  </si>
  <si>
    <t>Debt Service - Interest</t>
  </si>
  <si>
    <t>Debt Service - Fees</t>
  </si>
  <si>
    <t>* Enrollment counts are based on Region XIII Summary of Finance template Release 16 as of 5/4/20</t>
  </si>
  <si>
    <t>2020-21 PROPOSED TAX RATE</t>
  </si>
  <si>
    <t>Maintenance &amp; Operations</t>
  </si>
  <si>
    <t>Interest &amp; Sinking</t>
  </si>
  <si>
    <t xml:space="preserve">Actual </t>
  </si>
  <si>
    <t>19 - 20</t>
  </si>
  <si>
    <t>Proposed</t>
  </si>
  <si>
    <t>20 - 21</t>
  </si>
  <si>
    <t>Total Tax Rate</t>
  </si>
  <si>
    <t>* Net Tax Rate Reduction from Prior Year:</t>
  </si>
  <si>
    <t xml:space="preserve">SUMMARY BUDGET COMPARISON BY FUNCTION </t>
  </si>
  <si>
    <t>2020-21 APPROVED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</si>
</sst>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d\,\ yyyy;@"/>
    <numFmt numFmtId="167" formatCode="_(&quot;$&quot;* #,##0.0000_);_(&quot;$&quot;* \(#,##0.0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4" tint="-0.49998474074526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164" fontId="0" fillId="0" borderId="0" xfId="1" applyNumberFormat="1" applyFont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164" fontId="0" fillId="0" borderId="0" xfId="1" applyNumberFormat="1" applyFont="1" applyBorder="1"/>
    <xf numFmtId="43" fontId="0" fillId="0" borderId="0" xfId="1" applyFont="1" applyBorder="1"/>
    <xf numFmtId="164" fontId="0" fillId="0" borderId="0" xfId="0" applyNumberFormat="1" applyBorder="1"/>
    <xf numFmtId="0" fontId="0" fillId="0" borderId="1" xfId="0" applyBorder="1"/>
    <xf numFmtId="0" fontId="0" fillId="0" borderId="2" xfId="0" applyBorder="1"/>
    <xf numFmtId="0" fontId="0" fillId="0" borderId="13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164" fontId="0" fillId="0" borderId="4" xfId="1" applyNumberFormat="1" applyFont="1" applyBorder="1"/>
    <xf numFmtId="164" fontId="0" fillId="0" borderId="9" xfId="1" applyNumberFormat="1" applyFont="1" applyBorder="1"/>
    <xf numFmtId="0" fontId="0" fillId="0" borderId="0" xfId="0" applyBorder="1" applyAlignment="1">
      <alignment horizontal="centerContinuous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3" fillId="0" borderId="0" xfId="1" applyNumberFormat="1" applyFont="1" applyBorder="1"/>
    <xf numFmtId="164" fontId="3" fillId="0" borderId="0" xfId="0" applyNumberFormat="1" applyFont="1" applyBorder="1"/>
    <xf numFmtId="43" fontId="3" fillId="0" borderId="0" xfId="1" applyFont="1" applyBorder="1"/>
    <xf numFmtId="165" fontId="0" fillId="0" borderId="0" xfId="1" applyNumberFormat="1" applyFont="1" applyBorder="1"/>
    <xf numFmtId="165" fontId="0" fillId="0" borderId="0" xfId="0" applyNumberFormat="1" applyBorder="1"/>
    <xf numFmtId="165" fontId="0" fillId="0" borderId="15" xfId="1" applyNumberFormat="1" applyFont="1" applyBorder="1"/>
    <xf numFmtId="165" fontId="0" fillId="0" borderId="15" xfId="0" applyNumberFormat="1" applyBorder="1"/>
    <xf numFmtId="0" fontId="0" fillId="0" borderId="0" xfId="0" applyAlignment="1">
      <alignment horizontal="centerContinuous"/>
    </xf>
    <xf numFmtId="166" fontId="0" fillId="0" borderId="0" xfId="0" applyNumberFormat="1" applyBorder="1" applyAlignment="1">
      <alignment horizontal="centerContinuous"/>
    </xf>
    <xf numFmtId="0" fontId="0" fillId="0" borderId="12" xfId="0" applyBorder="1"/>
    <xf numFmtId="0" fontId="0" fillId="0" borderId="14" xfId="0" applyBorder="1"/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0" xfId="0" applyFont="1"/>
    <xf numFmtId="164" fontId="4" fillId="0" borderId="0" xfId="1" applyNumberFormat="1" applyFont="1"/>
    <xf numFmtId="0" fontId="4" fillId="2" borderId="4" xfId="0" applyFont="1" applyFill="1" applyBorder="1" applyAlignment="1">
      <alignment horizontal="centerContinuous"/>
    </xf>
    <xf numFmtId="164" fontId="0" fillId="0" borderId="11" xfId="1" applyNumberFormat="1" applyFont="1" applyBorder="1"/>
    <xf numFmtId="164" fontId="0" fillId="0" borderId="1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Fill="1" applyBorder="1" applyAlignment="1">
      <alignment horizontal="centerContinuous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centerContinuous"/>
    </xf>
    <xf numFmtId="164" fontId="5" fillId="0" borderId="0" xfId="1" applyNumberFormat="1" applyFont="1" applyAlignment="1">
      <alignment horizontal="centerContinuous"/>
    </xf>
    <xf numFmtId="164" fontId="4" fillId="3" borderId="4" xfId="1" applyNumberFormat="1" applyFont="1" applyFill="1" applyBorder="1" applyAlignment="1">
      <alignment horizontal="centerContinuous"/>
    </xf>
    <xf numFmtId="0" fontId="0" fillId="3" borderId="6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164" fontId="0" fillId="3" borderId="17" xfId="0" applyNumberFormat="1" applyFill="1" applyBorder="1"/>
    <xf numFmtId="0" fontId="4" fillId="4" borderId="4" xfId="0" applyFont="1" applyFill="1" applyBorder="1" applyAlignment="1">
      <alignment horizontal="centerContinuous"/>
    </xf>
    <xf numFmtId="0" fontId="4" fillId="4" borderId="5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6" xfId="0" applyFill="1" applyBorder="1"/>
    <xf numFmtId="164" fontId="0" fillId="2" borderId="9" xfId="1" applyNumberFormat="1" applyFont="1" applyFill="1" applyBorder="1"/>
    <xf numFmtId="164" fontId="0" fillId="2" borderId="11" xfId="1" applyNumberFormat="1" applyFont="1" applyFill="1" applyBorder="1"/>
    <xf numFmtId="164" fontId="0" fillId="2" borderId="17" xfId="0" applyNumberFormat="1" applyFill="1" applyBorder="1"/>
    <xf numFmtId="164" fontId="4" fillId="4" borderId="3" xfId="1" applyNumberFormat="1" applyFont="1" applyFill="1" applyBorder="1" applyAlignment="1">
      <alignment horizontal="centerContinuous"/>
    </xf>
    <xf numFmtId="0" fontId="0" fillId="4" borderId="6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164" fontId="0" fillId="4" borderId="17" xfId="0" applyNumberFormat="1" applyFill="1" applyBorder="1"/>
    <xf numFmtId="0" fontId="4" fillId="5" borderId="3" xfId="0" applyFont="1" applyFill="1" applyBorder="1" applyAlignment="1">
      <alignment horizontal="centerContinuous"/>
    </xf>
    <xf numFmtId="0" fontId="4" fillId="5" borderId="4" xfId="0" applyFont="1" applyFill="1" applyBorder="1" applyAlignment="1">
      <alignment horizontal="centerContinuous"/>
    </xf>
    <xf numFmtId="0" fontId="4" fillId="5" borderId="5" xfId="0" applyFont="1" applyFill="1" applyBorder="1" applyAlignment="1">
      <alignment horizontal="centerContinuous"/>
    </xf>
    <xf numFmtId="0" fontId="0" fillId="5" borderId="6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164" fontId="0" fillId="5" borderId="17" xfId="0" applyNumberFormat="1" applyFill="1" applyBorder="1"/>
    <xf numFmtId="164" fontId="4" fillId="4" borderId="4" xfId="1" applyNumberFormat="1" applyFont="1" applyFill="1" applyBorder="1" applyAlignment="1">
      <alignment horizontal="centerContinuous"/>
    </xf>
    <xf numFmtId="164" fontId="0" fillId="3" borderId="4" xfId="1" applyNumberFormat="1" applyFont="1" applyFill="1" applyBorder="1"/>
    <xf numFmtId="0" fontId="0" fillId="4" borderId="0" xfId="0" applyFill="1" applyBorder="1"/>
    <xf numFmtId="164" fontId="0" fillId="4" borderId="0" xfId="1" applyNumberFormat="1" applyFont="1" applyFill="1" applyBorder="1"/>
    <xf numFmtId="164" fontId="0" fillId="4" borderId="4" xfId="1" applyNumberFormat="1" applyFont="1" applyFill="1" applyBorder="1"/>
    <xf numFmtId="0" fontId="0" fillId="5" borderId="0" xfId="0" applyFill="1" applyBorder="1"/>
    <xf numFmtId="164" fontId="0" fillId="5" borderId="0" xfId="1" applyNumberFormat="1" applyFont="1" applyFill="1" applyBorder="1"/>
    <xf numFmtId="0" fontId="4" fillId="3" borderId="1" xfId="0" applyFont="1" applyFill="1" applyBorder="1" applyAlignment="1">
      <alignment horizontal="centerContinuous"/>
    </xf>
    <xf numFmtId="0" fontId="4" fillId="3" borderId="10" xfId="0" applyFont="1" applyFill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4" fillId="3" borderId="2" xfId="0" applyFont="1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5" borderId="3" xfId="0" applyFill="1" applyBorder="1" applyAlignment="1">
      <alignment horizontal="centerContinuous"/>
    </xf>
    <xf numFmtId="0" fontId="0" fillId="5" borderId="5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164" fontId="0" fillId="0" borderId="0" xfId="0" applyNumberFormat="1" applyFill="1" applyBorder="1"/>
    <xf numFmtId="0" fontId="0" fillId="0" borderId="0" xfId="0" applyAlignment="1">
      <alignment horizontal="right"/>
    </xf>
    <xf numFmtId="164" fontId="0" fillId="0" borderId="2" xfId="1" applyNumberFormat="1" applyFont="1" applyBorder="1"/>
    <xf numFmtId="164" fontId="0" fillId="0" borderId="8" xfId="1" applyNumberFormat="1" applyFont="1" applyBorder="1"/>
    <xf numFmtId="0" fontId="0" fillId="0" borderId="9" xfId="0" applyBorder="1"/>
    <xf numFmtId="164" fontId="0" fillId="2" borderId="4" xfId="1" applyNumberFormat="1" applyFont="1" applyFill="1" applyBorder="1"/>
    <xf numFmtId="164" fontId="0" fillId="5" borderId="4" xfId="1" applyNumberFormat="1" applyFont="1" applyFill="1" applyBorder="1"/>
    <xf numFmtId="0" fontId="0" fillId="5" borderId="6" xfId="0" applyFill="1" applyBorder="1"/>
    <xf numFmtId="164" fontId="0" fillId="5" borderId="9" xfId="1" applyNumberFormat="1" applyFont="1" applyFill="1" applyBorder="1"/>
    <xf numFmtId="164" fontId="0" fillId="5" borderId="11" xfId="1" applyNumberFormat="1" applyFont="1" applyFill="1" applyBorder="1"/>
    <xf numFmtId="0" fontId="0" fillId="4" borderId="7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9" xfId="0" applyFill="1" applyBorder="1"/>
    <xf numFmtId="164" fontId="0" fillId="4" borderId="9" xfId="1" applyNumberFormat="1" applyFont="1" applyFill="1" applyBorder="1"/>
    <xf numFmtId="164" fontId="0" fillId="4" borderId="11" xfId="1" applyNumberFormat="1" applyFont="1" applyFill="1" applyBorder="1"/>
    <xf numFmtId="0" fontId="0" fillId="2" borderId="9" xfId="0" applyFill="1" applyBorder="1"/>
    <xf numFmtId="0" fontId="0" fillId="3" borderId="7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164" fontId="0" fillId="3" borderId="7" xfId="1" applyNumberFormat="1" applyFont="1" applyFill="1" applyBorder="1"/>
    <xf numFmtId="0" fontId="0" fillId="3" borderId="9" xfId="0" applyFill="1" applyBorder="1"/>
    <xf numFmtId="0" fontId="0" fillId="0" borderId="11" xfId="0" applyBorder="1" applyAlignment="1">
      <alignment horizontal="center"/>
    </xf>
    <xf numFmtId="167" fontId="0" fillId="0" borderId="7" xfId="2" applyNumberFormat="1" applyFont="1" applyBorder="1" applyAlignment="1">
      <alignment horizontal="right"/>
    </xf>
    <xf numFmtId="167" fontId="0" fillId="0" borderId="6" xfId="2" applyNumberFormat="1" applyFont="1" applyBorder="1" applyAlignment="1">
      <alignment horizontal="right"/>
    </xf>
    <xf numFmtId="167" fontId="0" fillId="0" borderId="12" xfId="2" applyNumberFormat="1" applyFont="1" applyBorder="1" applyAlignment="1">
      <alignment horizontal="right"/>
    </xf>
    <xf numFmtId="167" fontId="0" fillId="0" borderId="16" xfId="2" applyNumberFormat="1" applyFont="1" applyBorder="1" applyAlignment="1">
      <alignment horizontal="right"/>
    </xf>
    <xf numFmtId="167" fontId="0" fillId="0" borderId="19" xfId="2" applyNumberFormat="1" applyFont="1" applyBorder="1" applyAlignment="1">
      <alignment horizontal="right"/>
    </xf>
    <xf numFmtId="167" fontId="0" fillId="0" borderId="18" xfId="2" applyNumberFormat="1" applyFont="1" applyBorder="1" applyAlignment="1">
      <alignment horizontal="right"/>
    </xf>
    <xf numFmtId="167" fontId="0" fillId="0" borderId="0" xfId="2" applyNumberFormat="1" applyFont="1"/>
    <xf numFmtId="167" fontId="0" fillId="0" borderId="0" xfId="2" applyNumberFormat="1" applyFont="1" applyAlignment="1">
      <alignment horizontal="right"/>
    </xf>
    <xf numFmtId="0" fontId="0" fillId="0" borderId="11" xfId="0" applyBorder="1"/>
    <xf numFmtId="0" fontId="0" fillId="0" borderId="6" xfId="0" applyBorder="1"/>
    <xf numFmtId="0" fontId="0" fillId="0" borderId="16" xfId="0" applyBorder="1"/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98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showGridLines="0" tabSelected="1" workbookViewId="0"/>
  </sheetViews>
  <sheetFormatPr defaultRowHeight="15" x14ac:dyDescent="0.25"/>
  <cols>
    <col min="1" max="1" width="6.140625" customWidth="1"/>
    <col min="2" max="2" width="29.42578125" bestFit="1" customWidth="1"/>
    <col min="3" max="3" width="15.42578125" bestFit="1" customWidth="1"/>
    <col min="4" max="4" width="2.7109375" customWidth="1"/>
    <col min="5" max="5" width="14.28515625" bestFit="1" customWidth="1"/>
    <col min="6" max="6" width="2.7109375" customWidth="1"/>
    <col min="7" max="7" width="15.42578125" bestFit="1" customWidth="1"/>
    <col min="8" max="8" width="2.7109375" customWidth="1"/>
    <col min="9" max="9" width="15.42578125" bestFit="1" customWidth="1"/>
    <col min="12" max="16" width="0" hidden="1" customWidth="1"/>
    <col min="17" max="18" width="12.7109375" hidden="1" customWidth="1"/>
    <col min="19" max="21" width="0" hidden="1" customWidth="1"/>
  </cols>
  <sheetData>
    <row r="1" spans="1:20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L1" s="27" t="s">
        <v>0</v>
      </c>
      <c r="M1" s="27"/>
      <c r="N1" s="27"/>
      <c r="O1" s="27"/>
      <c r="P1" s="27"/>
      <c r="Q1" s="27"/>
      <c r="R1" s="27"/>
      <c r="S1" s="27"/>
      <c r="T1" s="27"/>
    </row>
    <row r="2" spans="1:20" s="4" customFormat="1" x14ac:dyDescent="0.25">
      <c r="A2" s="16" t="s">
        <v>69</v>
      </c>
      <c r="B2" s="16"/>
      <c r="C2" s="16"/>
      <c r="D2" s="16"/>
      <c r="E2" s="16"/>
      <c r="F2" s="16"/>
      <c r="G2" s="16"/>
      <c r="H2" s="16"/>
      <c r="I2" s="16"/>
      <c r="L2" s="16" t="s">
        <v>59</v>
      </c>
      <c r="M2" s="16"/>
      <c r="N2" s="16"/>
      <c r="O2" s="16"/>
      <c r="P2" s="16"/>
      <c r="Q2" s="16"/>
      <c r="R2" s="16"/>
      <c r="S2" s="16"/>
      <c r="T2" s="16"/>
    </row>
    <row r="3" spans="1:20" s="4" customFormat="1" x14ac:dyDescent="0.25">
      <c r="A3" s="28">
        <v>43998</v>
      </c>
      <c r="B3" s="28"/>
      <c r="C3" s="28"/>
      <c r="D3" s="28"/>
      <c r="E3" s="28"/>
      <c r="F3" s="28"/>
      <c r="G3" s="28"/>
      <c r="H3" s="28"/>
      <c r="I3" s="28"/>
      <c r="L3" s="28">
        <v>43998</v>
      </c>
      <c r="M3" s="28"/>
      <c r="N3" s="28"/>
      <c r="O3" s="28"/>
      <c r="P3" s="28"/>
      <c r="Q3" s="28"/>
      <c r="R3" s="28"/>
      <c r="S3" s="28"/>
      <c r="T3" s="28"/>
    </row>
    <row r="4" spans="1:20" s="4" customFormat="1" x14ac:dyDescent="0.25">
      <c r="A4" s="4" t="s">
        <v>27</v>
      </c>
      <c r="I4" s="16"/>
    </row>
    <row r="5" spans="1:20" s="4" customFormat="1" x14ac:dyDescent="0.25">
      <c r="C5" s="19" t="s">
        <v>28</v>
      </c>
      <c r="D5" s="17"/>
      <c r="E5" s="2" t="s">
        <v>48</v>
      </c>
      <c r="F5" s="17"/>
      <c r="G5" s="2" t="s">
        <v>32</v>
      </c>
      <c r="H5" s="17"/>
      <c r="I5" s="2" t="s">
        <v>33</v>
      </c>
      <c r="Q5" s="114" t="s">
        <v>62</v>
      </c>
      <c r="R5" s="114" t="s">
        <v>64</v>
      </c>
    </row>
    <row r="6" spans="1:20" x14ac:dyDescent="0.25">
      <c r="A6" s="4"/>
      <c r="B6" s="4"/>
      <c r="C6" s="19" t="s">
        <v>29</v>
      </c>
      <c r="D6" s="17"/>
      <c r="E6" s="2" t="s">
        <v>49</v>
      </c>
      <c r="F6" s="17"/>
      <c r="G6" s="2" t="s">
        <v>31</v>
      </c>
      <c r="H6" s="17"/>
      <c r="I6" s="2" t="s">
        <v>34</v>
      </c>
      <c r="Q6" s="114" t="s">
        <v>63</v>
      </c>
      <c r="R6" s="114" t="s">
        <v>65</v>
      </c>
    </row>
    <row r="7" spans="1:20" x14ac:dyDescent="0.25">
      <c r="A7" s="4"/>
      <c r="B7" s="4"/>
      <c r="C7" s="18" t="s">
        <v>30</v>
      </c>
      <c r="D7" s="17"/>
      <c r="E7" s="18" t="s">
        <v>30</v>
      </c>
      <c r="F7" s="17"/>
      <c r="G7" s="18" t="s">
        <v>30</v>
      </c>
      <c r="H7" s="17"/>
      <c r="I7" s="18" t="s">
        <v>35</v>
      </c>
      <c r="N7" t="s">
        <v>60</v>
      </c>
      <c r="Q7" s="115">
        <v>0.99</v>
      </c>
      <c r="R7" s="116">
        <v>0.97640000000000005</v>
      </c>
    </row>
    <row r="8" spans="1:20" x14ac:dyDescent="0.25">
      <c r="A8" s="4" t="s">
        <v>2</v>
      </c>
      <c r="B8" s="4"/>
      <c r="C8" s="4"/>
      <c r="D8" s="4"/>
      <c r="E8" s="4"/>
      <c r="F8" s="4"/>
      <c r="G8" s="4"/>
      <c r="H8" s="4"/>
      <c r="I8" s="4"/>
      <c r="N8" t="s">
        <v>61</v>
      </c>
      <c r="Q8" s="117">
        <v>0.38500000000000001</v>
      </c>
      <c r="R8" s="118">
        <v>0.38500000000000001</v>
      </c>
    </row>
    <row r="9" spans="1:20" ht="15.75" thickBot="1" x14ac:dyDescent="0.3">
      <c r="A9" s="4" t="s">
        <v>36</v>
      </c>
      <c r="B9" s="4"/>
      <c r="C9" s="23">
        <v>35732840</v>
      </c>
      <c r="D9" s="23"/>
      <c r="E9" s="23">
        <v>0</v>
      </c>
      <c r="F9" s="23"/>
      <c r="G9" s="23">
        <v>13512498</v>
      </c>
      <c r="H9" s="23"/>
      <c r="I9" s="24">
        <f>+G9+E9+C9</f>
        <v>49245338</v>
      </c>
      <c r="N9" t="s">
        <v>66</v>
      </c>
      <c r="Q9" s="119">
        <f>+Q7+Q8</f>
        <v>1.375</v>
      </c>
      <c r="R9" s="120">
        <f>+R7+R8</f>
        <v>1.3614000000000002</v>
      </c>
    </row>
    <row r="10" spans="1:20" ht="15.75" thickTop="1" x14ac:dyDescent="0.25">
      <c r="A10" s="4" t="s">
        <v>37</v>
      </c>
      <c r="B10" s="4"/>
      <c r="C10" s="6">
        <f>730000+456000</f>
        <v>1186000</v>
      </c>
      <c r="D10" s="6"/>
      <c r="E10" s="6">
        <v>791000</v>
      </c>
      <c r="F10" s="6"/>
      <c r="G10" s="6">
        <v>0</v>
      </c>
      <c r="H10" s="6"/>
      <c r="I10" s="8">
        <f>+G10+E10+C10</f>
        <v>1977000</v>
      </c>
      <c r="Q10" s="121"/>
      <c r="R10" s="121"/>
    </row>
    <row r="11" spans="1:20" x14ac:dyDescent="0.25">
      <c r="A11" s="4" t="s">
        <v>38</v>
      </c>
      <c r="B11" s="4"/>
      <c r="C11" s="6">
        <v>30299547</v>
      </c>
      <c r="D11" s="6"/>
      <c r="E11" s="6">
        <v>70000</v>
      </c>
      <c r="F11" s="6"/>
      <c r="G11" s="6">
        <v>0</v>
      </c>
      <c r="H11" s="6"/>
      <c r="I11" s="8">
        <f>+G11+E11+C11</f>
        <v>30369547</v>
      </c>
      <c r="Q11" s="122" t="s">
        <v>67</v>
      </c>
      <c r="R11" s="121">
        <f>+R9-Q9</f>
        <v>-1.3599999999999834E-2</v>
      </c>
    </row>
    <row r="12" spans="1:20" ht="17.25" x14ac:dyDescent="0.4">
      <c r="A12" s="4" t="s">
        <v>39</v>
      </c>
      <c r="B12" s="4"/>
      <c r="C12" s="20">
        <v>967000</v>
      </c>
      <c r="D12" s="6"/>
      <c r="E12" s="20">
        <v>3914000</v>
      </c>
      <c r="F12" s="6"/>
      <c r="G12" s="20">
        <v>0</v>
      </c>
      <c r="H12" s="6"/>
      <c r="I12" s="21">
        <f>+G12+E12+C12</f>
        <v>4881000</v>
      </c>
    </row>
    <row r="13" spans="1:20" x14ac:dyDescent="0.25">
      <c r="A13" s="4"/>
      <c r="B13" s="4"/>
      <c r="C13" s="6"/>
      <c r="D13" s="6"/>
      <c r="E13" s="6"/>
      <c r="F13" s="6"/>
      <c r="G13" s="6"/>
      <c r="H13" s="6"/>
      <c r="I13" s="4"/>
    </row>
    <row r="14" spans="1:20" ht="15.75" thickBot="1" x14ac:dyDescent="0.3">
      <c r="A14" s="4"/>
      <c r="B14" s="4" t="s">
        <v>3</v>
      </c>
      <c r="C14" s="25">
        <f>SUM(C9:C12)</f>
        <v>68185387</v>
      </c>
      <c r="D14" s="23"/>
      <c r="E14" s="25">
        <f>SUM(E10:E13)</f>
        <v>4775000</v>
      </c>
      <c r="F14" s="23"/>
      <c r="G14" s="25">
        <f>SUM(G9:G13)</f>
        <v>13512498</v>
      </c>
      <c r="H14" s="23"/>
      <c r="I14" s="26">
        <f>+G14+E14+C14</f>
        <v>86472885</v>
      </c>
    </row>
    <row r="15" spans="1:20" ht="15.75" thickTop="1" x14ac:dyDescent="0.25">
      <c r="A15" s="4"/>
      <c r="B15" s="4"/>
      <c r="C15" s="6"/>
      <c r="D15" s="6"/>
      <c r="E15" s="6"/>
      <c r="F15" s="6"/>
      <c r="G15" s="6"/>
      <c r="H15" s="6"/>
      <c r="I15" s="4"/>
    </row>
    <row r="16" spans="1:20" x14ac:dyDescent="0.25">
      <c r="A16" s="4" t="s">
        <v>4</v>
      </c>
      <c r="B16" s="4"/>
      <c r="C16" s="6"/>
      <c r="D16" s="6"/>
      <c r="E16" s="6"/>
      <c r="F16" s="6"/>
      <c r="G16" s="6"/>
      <c r="H16" s="6"/>
      <c r="I16" s="4"/>
    </row>
    <row r="17" spans="1:9" x14ac:dyDescent="0.25">
      <c r="A17" s="4">
        <v>11</v>
      </c>
      <c r="B17" s="4" t="s">
        <v>5</v>
      </c>
      <c r="C17" s="23">
        <v>37185280</v>
      </c>
      <c r="D17" s="23"/>
      <c r="E17" s="23">
        <v>0</v>
      </c>
      <c r="F17" s="23"/>
      <c r="G17" s="23">
        <v>0</v>
      </c>
      <c r="H17" s="23"/>
      <c r="I17" s="24">
        <f t="shared" ref="I17:I39" si="0">+G17+E17+C17</f>
        <v>37185280</v>
      </c>
    </row>
    <row r="18" spans="1:9" x14ac:dyDescent="0.25">
      <c r="A18" s="4">
        <v>12</v>
      </c>
      <c r="B18" s="4" t="s">
        <v>6</v>
      </c>
      <c r="C18" s="6">
        <v>1052175</v>
      </c>
      <c r="D18" s="6"/>
      <c r="E18" s="6">
        <v>0</v>
      </c>
      <c r="F18" s="6"/>
      <c r="G18" s="6">
        <v>0</v>
      </c>
      <c r="H18" s="6"/>
      <c r="I18" s="8">
        <f t="shared" si="0"/>
        <v>1052175</v>
      </c>
    </row>
    <row r="19" spans="1:9" x14ac:dyDescent="0.25">
      <c r="A19" s="4">
        <v>13</v>
      </c>
      <c r="B19" s="4" t="s">
        <v>7</v>
      </c>
      <c r="C19" s="6">
        <v>1044285</v>
      </c>
      <c r="D19" s="6"/>
      <c r="E19" s="6">
        <v>0</v>
      </c>
      <c r="F19" s="6"/>
      <c r="G19" s="6">
        <v>0</v>
      </c>
      <c r="H19" s="6"/>
      <c r="I19" s="8">
        <f t="shared" si="0"/>
        <v>1044285</v>
      </c>
    </row>
    <row r="20" spans="1:9" x14ac:dyDescent="0.25">
      <c r="A20" s="4">
        <v>21</v>
      </c>
      <c r="B20" s="4" t="s">
        <v>8</v>
      </c>
      <c r="C20" s="6">
        <v>1926823</v>
      </c>
      <c r="D20" s="6"/>
      <c r="E20" s="6">
        <v>0</v>
      </c>
      <c r="F20" s="6"/>
      <c r="G20" s="6">
        <v>0</v>
      </c>
      <c r="H20" s="6"/>
      <c r="I20" s="8">
        <f t="shared" si="0"/>
        <v>1926823</v>
      </c>
    </row>
    <row r="21" spans="1:9" x14ac:dyDescent="0.25">
      <c r="A21" s="4">
        <v>23</v>
      </c>
      <c r="B21" s="4" t="s">
        <v>9</v>
      </c>
      <c r="C21" s="6">
        <v>4872005</v>
      </c>
      <c r="D21" s="6"/>
      <c r="E21" s="6">
        <v>0</v>
      </c>
      <c r="F21" s="6"/>
      <c r="G21" s="6">
        <v>0</v>
      </c>
      <c r="H21" s="6"/>
      <c r="I21" s="8">
        <f t="shared" si="0"/>
        <v>4872005</v>
      </c>
    </row>
    <row r="22" spans="1:9" x14ac:dyDescent="0.25">
      <c r="A22" s="4">
        <v>31</v>
      </c>
      <c r="B22" s="4" t="s">
        <v>10</v>
      </c>
      <c r="C22" s="6">
        <v>2533507</v>
      </c>
      <c r="D22" s="6"/>
      <c r="E22" s="6">
        <v>0</v>
      </c>
      <c r="F22" s="6"/>
      <c r="G22" s="6">
        <v>0</v>
      </c>
      <c r="H22" s="6"/>
      <c r="I22" s="8">
        <f t="shared" si="0"/>
        <v>2533507</v>
      </c>
    </row>
    <row r="23" spans="1:9" x14ac:dyDescent="0.25">
      <c r="A23" s="4">
        <v>32</v>
      </c>
      <c r="B23" s="4" t="s">
        <v>11</v>
      </c>
      <c r="C23" s="6">
        <v>526791</v>
      </c>
      <c r="D23" s="6"/>
      <c r="E23" s="6">
        <v>0</v>
      </c>
      <c r="F23" s="6"/>
      <c r="G23" s="6">
        <v>0</v>
      </c>
      <c r="H23" s="6"/>
      <c r="I23" s="8">
        <f t="shared" si="0"/>
        <v>526791</v>
      </c>
    </row>
    <row r="24" spans="1:9" x14ac:dyDescent="0.25">
      <c r="A24" s="4">
        <v>33</v>
      </c>
      <c r="B24" s="4" t="s">
        <v>12</v>
      </c>
      <c r="C24" s="6">
        <v>620656</v>
      </c>
      <c r="D24" s="6"/>
      <c r="E24" s="6">
        <v>0</v>
      </c>
      <c r="F24" s="6"/>
      <c r="G24" s="6">
        <v>0</v>
      </c>
      <c r="H24" s="6"/>
      <c r="I24" s="8">
        <f t="shared" si="0"/>
        <v>620656</v>
      </c>
    </row>
    <row r="25" spans="1:9" x14ac:dyDescent="0.25">
      <c r="A25" s="4">
        <v>34</v>
      </c>
      <c r="B25" s="4" t="s">
        <v>13</v>
      </c>
      <c r="C25" s="6">
        <v>3053895</v>
      </c>
      <c r="D25" s="6"/>
      <c r="E25" s="6">
        <v>0</v>
      </c>
      <c r="F25" s="6"/>
      <c r="G25" s="6">
        <v>0</v>
      </c>
      <c r="H25" s="6"/>
      <c r="I25" s="8">
        <f t="shared" si="0"/>
        <v>3053895</v>
      </c>
    </row>
    <row r="26" spans="1:9" x14ac:dyDescent="0.25">
      <c r="A26" s="4">
        <v>35</v>
      </c>
      <c r="B26" s="4" t="s">
        <v>14</v>
      </c>
      <c r="C26" s="6">
        <v>0</v>
      </c>
      <c r="D26" s="6"/>
      <c r="E26" s="6">
        <v>4764500</v>
      </c>
      <c r="F26" s="6"/>
      <c r="G26" s="6">
        <v>0</v>
      </c>
      <c r="H26" s="6"/>
      <c r="I26" s="8">
        <f t="shared" si="0"/>
        <v>4764500</v>
      </c>
    </row>
    <row r="27" spans="1:9" x14ac:dyDescent="0.25">
      <c r="A27" s="4">
        <v>36</v>
      </c>
      <c r="B27" s="4" t="s">
        <v>15</v>
      </c>
      <c r="C27" s="6">
        <v>2071617</v>
      </c>
      <c r="D27" s="6"/>
      <c r="E27" s="6">
        <v>0</v>
      </c>
      <c r="F27" s="6"/>
      <c r="G27" s="6">
        <v>0</v>
      </c>
      <c r="H27" s="6"/>
      <c r="I27" s="8">
        <f t="shared" si="0"/>
        <v>2071617</v>
      </c>
    </row>
    <row r="28" spans="1:9" x14ac:dyDescent="0.25">
      <c r="A28" s="4">
        <v>41</v>
      </c>
      <c r="B28" s="4" t="s">
        <v>16</v>
      </c>
      <c r="C28" s="6">
        <v>2288948</v>
      </c>
      <c r="D28" s="6"/>
      <c r="E28" s="6">
        <v>0</v>
      </c>
      <c r="F28" s="6"/>
      <c r="G28" s="6">
        <v>0</v>
      </c>
      <c r="H28" s="6"/>
      <c r="I28" s="8">
        <f t="shared" si="0"/>
        <v>2288948</v>
      </c>
    </row>
    <row r="29" spans="1:9" x14ac:dyDescent="0.25">
      <c r="A29" s="4"/>
      <c r="B29" s="4" t="s">
        <v>53</v>
      </c>
      <c r="C29" s="6">
        <v>3579</v>
      </c>
      <c r="D29" s="6"/>
      <c r="E29" s="6">
        <v>0</v>
      </c>
      <c r="F29" s="6"/>
      <c r="G29" s="6">
        <v>0</v>
      </c>
      <c r="H29" s="6"/>
      <c r="I29" s="8">
        <f t="shared" si="0"/>
        <v>3579</v>
      </c>
    </row>
    <row r="30" spans="1:9" x14ac:dyDescent="0.25">
      <c r="A30" s="4"/>
      <c r="B30" s="4" t="s">
        <v>54</v>
      </c>
      <c r="C30" s="6">
        <v>1639</v>
      </c>
      <c r="D30" s="6"/>
      <c r="E30" s="6">
        <v>0</v>
      </c>
      <c r="F30" s="6"/>
      <c r="G30" s="6">
        <v>0</v>
      </c>
      <c r="H30" s="6"/>
      <c r="I30" s="8">
        <f t="shared" si="0"/>
        <v>1639</v>
      </c>
    </row>
    <row r="31" spans="1:9" x14ac:dyDescent="0.25">
      <c r="A31" s="4">
        <v>51</v>
      </c>
      <c r="B31" s="4" t="s">
        <v>17</v>
      </c>
      <c r="C31" s="6">
        <v>6714399</v>
      </c>
      <c r="D31" s="6"/>
      <c r="E31" s="6">
        <v>10000</v>
      </c>
      <c r="F31" s="6"/>
      <c r="G31" s="6">
        <v>0</v>
      </c>
      <c r="H31" s="6"/>
      <c r="I31" s="8">
        <f t="shared" si="0"/>
        <v>6724399</v>
      </c>
    </row>
    <row r="32" spans="1:9" x14ac:dyDescent="0.25">
      <c r="A32" s="4">
        <v>52</v>
      </c>
      <c r="B32" s="4" t="s">
        <v>18</v>
      </c>
      <c r="C32" s="6">
        <v>495287</v>
      </c>
      <c r="D32" s="6"/>
      <c r="E32" s="6">
        <v>500</v>
      </c>
      <c r="F32" s="6"/>
      <c r="G32" s="6">
        <v>0</v>
      </c>
      <c r="H32" s="6"/>
      <c r="I32" s="8">
        <f t="shared" si="0"/>
        <v>495787</v>
      </c>
    </row>
    <row r="33" spans="1:9" x14ac:dyDescent="0.25">
      <c r="A33" s="4">
        <v>53</v>
      </c>
      <c r="B33" s="4" t="s">
        <v>19</v>
      </c>
      <c r="C33" s="6">
        <v>1713481</v>
      </c>
      <c r="D33" s="6"/>
      <c r="E33" s="6">
        <v>0</v>
      </c>
      <c r="F33" s="6"/>
      <c r="G33" s="6">
        <v>0</v>
      </c>
      <c r="H33" s="6"/>
      <c r="I33" s="8">
        <f t="shared" si="0"/>
        <v>1713481</v>
      </c>
    </row>
    <row r="34" spans="1:9" x14ac:dyDescent="0.25">
      <c r="A34" s="4">
        <v>61</v>
      </c>
      <c r="B34" s="4" t="s">
        <v>20</v>
      </c>
      <c r="C34" s="6">
        <v>78762</v>
      </c>
      <c r="D34" s="6"/>
      <c r="E34" s="6">
        <v>0</v>
      </c>
      <c r="F34" s="6"/>
      <c r="G34" s="6">
        <v>0</v>
      </c>
      <c r="H34" s="6"/>
      <c r="I34" s="8">
        <f t="shared" si="0"/>
        <v>78762</v>
      </c>
    </row>
    <row r="35" spans="1:9" x14ac:dyDescent="0.25">
      <c r="A35" s="4">
        <v>71</v>
      </c>
      <c r="B35" s="4" t="s">
        <v>55</v>
      </c>
      <c r="C35" s="6">
        <v>0</v>
      </c>
      <c r="D35" s="6"/>
      <c r="E35" s="6">
        <v>0</v>
      </c>
      <c r="F35" s="6"/>
      <c r="G35" s="6">
        <v>7035000</v>
      </c>
      <c r="H35" s="6"/>
      <c r="I35" s="8">
        <f t="shared" si="0"/>
        <v>7035000</v>
      </c>
    </row>
    <row r="36" spans="1:9" x14ac:dyDescent="0.25">
      <c r="A36" s="4"/>
      <c r="B36" s="4" t="s">
        <v>56</v>
      </c>
      <c r="C36" s="6">
        <v>0</v>
      </c>
      <c r="D36" s="6"/>
      <c r="E36" s="6">
        <v>0</v>
      </c>
      <c r="F36" s="6"/>
      <c r="G36" s="6">
        <v>6467498</v>
      </c>
      <c r="H36" s="6"/>
      <c r="I36" s="8">
        <f t="shared" si="0"/>
        <v>6467498</v>
      </c>
    </row>
    <row r="37" spans="1:9" x14ac:dyDescent="0.25">
      <c r="A37" s="4"/>
      <c r="B37" s="4" t="s">
        <v>57</v>
      </c>
      <c r="C37" s="6">
        <v>0</v>
      </c>
      <c r="D37" s="6"/>
      <c r="E37" s="6">
        <v>0</v>
      </c>
      <c r="F37" s="6"/>
      <c r="G37" s="6">
        <v>10000</v>
      </c>
      <c r="H37" s="6"/>
      <c r="I37" s="8">
        <f t="shared" si="0"/>
        <v>10000</v>
      </c>
    </row>
    <row r="38" spans="1:9" x14ac:dyDescent="0.25">
      <c r="A38" s="4">
        <v>81</v>
      </c>
      <c r="B38" s="4" t="s">
        <v>21</v>
      </c>
      <c r="C38" s="6">
        <v>0</v>
      </c>
      <c r="D38" s="6"/>
      <c r="E38" s="6">
        <v>0</v>
      </c>
      <c r="F38" s="6"/>
      <c r="G38" s="7">
        <v>0</v>
      </c>
      <c r="H38" s="7"/>
      <c r="I38" s="8">
        <f t="shared" si="0"/>
        <v>0</v>
      </c>
    </row>
    <row r="39" spans="1:9" ht="17.25" x14ac:dyDescent="0.4">
      <c r="A39" s="4">
        <v>99</v>
      </c>
      <c r="B39" s="4" t="s">
        <v>22</v>
      </c>
      <c r="C39" s="20">
        <v>595325</v>
      </c>
      <c r="D39" s="6"/>
      <c r="E39" s="20">
        <v>0</v>
      </c>
      <c r="F39" s="6"/>
      <c r="G39" s="22">
        <v>0</v>
      </c>
      <c r="H39" s="7"/>
      <c r="I39" s="21">
        <f t="shared" si="0"/>
        <v>595325</v>
      </c>
    </row>
    <row r="40" spans="1:9" x14ac:dyDescent="0.25">
      <c r="A40" s="4"/>
      <c r="B40" s="4"/>
      <c r="C40" s="6"/>
      <c r="D40" s="6"/>
      <c r="E40" s="4"/>
      <c r="F40" s="4"/>
      <c r="G40" s="4"/>
      <c r="H40" s="4"/>
      <c r="I40" s="4"/>
    </row>
    <row r="41" spans="1:9" ht="15.75" thickBot="1" x14ac:dyDescent="0.3">
      <c r="A41" s="4"/>
      <c r="B41" s="4" t="s">
        <v>23</v>
      </c>
      <c r="C41" s="25">
        <f>SUM(C17:C39)</f>
        <v>66778454</v>
      </c>
      <c r="D41" s="23"/>
      <c r="E41" s="25">
        <f>SUM(E17:E39)</f>
        <v>4775000</v>
      </c>
      <c r="F41" s="23"/>
      <c r="G41" s="25">
        <f>SUM(G17:G39)</f>
        <v>13512498</v>
      </c>
      <c r="H41" s="23"/>
      <c r="I41" s="25">
        <f>SUM(I17:I39)</f>
        <v>85065952</v>
      </c>
    </row>
    <row r="42" spans="1:9" ht="15.75" thickTop="1" x14ac:dyDescent="0.25"/>
  </sheetData>
  <printOptions horizontalCentered="1"/>
  <pageMargins left="0.4" right="0.4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showGridLines="0" workbookViewId="0">
      <selection activeCell="D24" sqref="D24"/>
    </sheetView>
  </sheetViews>
  <sheetFormatPr defaultRowHeight="15" x14ac:dyDescent="0.25"/>
  <cols>
    <col min="1" max="1" width="5.42578125" customWidth="1"/>
    <col min="2" max="2" width="28.85546875" customWidth="1"/>
    <col min="3" max="4" width="11.42578125" customWidth="1"/>
    <col min="5" max="5" width="11.42578125" style="1" hidden="1" customWidth="1"/>
    <col min="6" max="7" width="11.42578125" customWidth="1"/>
    <col min="8" max="9" width="10.7109375" customWidth="1"/>
    <col min="10" max="10" width="9.7109375" hidden="1" customWidth="1"/>
    <col min="11" max="12" width="10.7109375" customWidth="1"/>
    <col min="13" max="14" width="11.85546875" style="1" customWidth="1"/>
    <col min="15" max="15" width="10.7109375" hidden="1" customWidth="1"/>
    <col min="16" max="17" width="11.42578125" customWidth="1"/>
    <col min="18" max="19" width="11.5703125" customWidth="1"/>
    <col min="20" max="20" width="11.28515625" hidden="1" customWidth="1"/>
    <col min="21" max="22" width="14.28515625" customWidth="1"/>
  </cols>
  <sheetData>
    <row r="1" spans="1:22" s="40" customFormat="1" ht="25.5" x14ac:dyDescent="0.35">
      <c r="A1" s="43" t="s">
        <v>0</v>
      </c>
      <c r="B1" s="43"/>
      <c r="C1" s="43"/>
      <c r="D1" s="43"/>
      <c r="E1" s="44"/>
      <c r="F1" s="43"/>
      <c r="G1" s="43"/>
      <c r="H1" s="43"/>
      <c r="I1" s="43"/>
      <c r="J1" s="43"/>
      <c r="K1" s="43"/>
      <c r="L1" s="43"/>
      <c r="M1" s="44"/>
      <c r="N1" s="44"/>
      <c r="O1" s="43"/>
      <c r="P1" s="43"/>
      <c r="Q1" s="43"/>
      <c r="R1" s="43"/>
      <c r="S1" s="43"/>
      <c r="T1" s="43"/>
      <c r="U1" s="43"/>
      <c r="V1" s="43"/>
    </row>
    <row r="2" spans="1:22" s="40" customFormat="1" ht="25.5" x14ac:dyDescent="0.35">
      <c r="A2" s="43" t="s">
        <v>46</v>
      </c>
      <c r="B2" s="43"/>
      <c r="C2" s="43"/>
      <c r="D2" s="43"/>
      <c r="E2" s="44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s="40" customFormat="1" ht="25.5" x14ac:dyDescent="0.35">
      <c r="A3" s="43" t="s">
        <v>68</v>
      </c>
      <c r="B3" s="43"/>
      <c r="C3" s="43"/>
      <c r="D3" s="43"/>
      <c r="E3" s="44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2" x14ac:dyDescent="0.25">
      <c r="A4" s="33"/>
      <c r="B4" s="33"/>
      <c r="C4" s="33"/>
      <c r="D4" s="33"/>
    </row>
    <row r="5" spans="1:22" x14ac:dyDescent="0.25">
      <c r="C5" s="33"/>
      <c r="D5" s="33"/>
      <c r="E5" s="34"/>
      <c r="F5" s="33"/>
      <c r="G5" s="33"/>
      <c r="H5" s="33"/>
      <c r="I5" s="33"/>
      <c r="J5" s="33"/>
      <c r="K5" s="33"/>
      <c r="L5" s="33"/>
      <c r="M5" s="34"/>
      <c r="N5" s="34"/>
      <c r="O5" s="33"/>
      <c r="P5" s="33"/>
      <c r="Q5" s="33"/>
      <c r="R5" s="41"/>
      <c r="S5" s="41"/>
      <c r="T5" s="41"/>
      <c r="U5" s="41"/>
      <c r="V5" s="41"/>
    </row>
    <row r="6" spans="1:22" x14ac:dyDescent="0.25">
      <c r="C6" s="80" t="s">
        <v>43</v>
      </c>
      <c r="D6" s="81"/>
      <c r="E6" s="45"/>
      <c r="F6" s="84"/>
      <c r="G6" s="81"/>
      <c r="H6" s="53" t="s">
        <v>47</v>
      </c>
      <c r="I6" s="35"/>
      <c r="J6" s="35"/>
      <c r="K6" s="54"/>
      <c r="L6" s="35"/>
      <c r="M6" s="62" t="s">
        <v>25</v>
      </c>
      <c r="N6" s="73"/>
      <c r="O6" s="51"/>
      <c r="P6" s="52"/>
      <c r="Q6" s="51"/>
      <c r="R6" s="66" t="s">
        <v>42</v>
      </c>
      <c r="S6" s="67"/>
      <c r="T6" s="67"/>
      <c r="U6" s="68"/>
      <c r="V6" s="68"/>
    </row>
    <row r="7" spans="1:22" x14ac:dyDescent="0.25">
      <c r="C7" s="82" t="s">
        <v>45</v>
      </c>
      <c r="D7" s="83"/>
      <c r="E7" s="37"/>
      <c r="F7" s="85" t="s">
        <v>46</v>
      </c>
      <c r="G7" s="86"/>
      <c r="H7" s="82" t="s">
        <v>45</v>
      </c>
      <c r="I7" s="83"/>
      <c r="J7" s="37"/>
      <c r="K7" s="91" t="s">
        <v>46</v>
      </c>
      <c r="L7" s="92"/>
      <c r="M7" s="82" t="s">
        <v>45</v>
      </c>
      <c r="N7" s="83"/>
      <c r="O7" s="37"/>
      <c r="P7" s="89" t="s">
        <v>46</v>
      </c>
      <c r="Q7" s="90"/>
      <c r="R7" s="82" t="s">
        <v>45</v>
      </c>
      <c r="S7" s="83"/>
      <c r="T7" s="37"/>
      <c r="U7" s="87" t="s">
        <v>46</v>
      </c>
      <c r="V7" s="88"/>
    </row>
    <row r="8" spans="1:22" x14ac:dyDescent="0.25">
      <c r="C8" s="31" t="s">
        <v>24</v>
      </c>
      <c r="D8" s="31"/>
      <c r="E8" s="38" t="s">
        <v>40</v>
      </c>
      <c r="F8" s="109" t="s">
        <v>1</v>
      </c>
      <c r="G8" s="46"/>
      <c r="H8" s="2" t="s">
        <v>24</v>
      </c>
      <c r="I8" s="31"/>
      <c r="J8" s="2" t="s">
        <v>40</v>
      </c>
      <c r="K8" s="56" t="s">
        <v>1</v>
      </c>
      <c r="L8" s="55"/>
      <c r="M8" s="2" t="s">
        <v>24</v>
      </c>
      <c r="N8" s="31"/>
      <c r="O8" s="38" t="s">
        <v>40</v>
      </c>
      <c r="P8" s="103" t="s">
        <v>1</v>
      </c>
      <c r="Q8" s="63"/>
      <c r="R8" s="2" t="s">
        <v>24</v>
      </c>
      <c r="S8" s="31"/>
      <c r="T8" s="38" t="s">
        <v>40</v>
      </c>
      <c r="U8" s="70" t="s">
        <v>1</v>
      </c>
      <c r="V8" s="69"/>
    </row>
    <row r="9" spans="1:22" x14ac:dyDescent="0.25">
      <c r="C9" s="32" t="s">
        <v>26</v>
      </c>
      <c r="D9" s="32" t="s">
        <v>50</v>
      </c>
      <c r="E9" s="39" t="s">
        <v>41</v>
      </c>
      <c r="F9" s="110" t="s">
        <v>26</v>
      </c>
      <c r="G9" s="47" t="s">
        <v>50</v>
      </c>
      <c r="H9" s="11" t="s">
        <v>26</v>
      </c>
      <c r="I9" s="32" t="s">
        <v>50</v>
      </c>
      <c r="J9" s="11" t="s">
        <v>41</v>
      </c>
      <c r="K9" s="57" t="s">
        <v>26</v>
      </c>
      <c r="L9" s="57" t="s">
        <v>50</v>
      </c>
      <c r="M9" s="11" t="s">
        <v>26</v>
      </c>
      <c r="N9" s="32" t="s">
        <v>50</v>
      </c>
      <c r="O9" s="39" t="s">
        <v>41</v>
      </c>
      <c r="P9" s="104" t="s">
        <v>26</v>
      </c>
      <c r="Q9" s="64" t="s">
        <v>50</v>
      </c>
      <c r="R9" s="11" t="s">
        <v>26</v>
      </c>
      <c r="S9" s="32" t="s">
        <v>50</v>
      </c>
      <c r="T9" s="39" t="s">
        <v>41</v>
      </c>
      <c r="U9" s="71" t="s">
        <v>26</v>
      </c>
      <c r="V9" s="71" t="s">
        <v>50</v>
      </c>
    </row>
    <row r="10" spans="1:22" x14ac:dyDescent="0.25">
      <c r="A10" s="9" t="s">
        <v>2</v>
      </c>
      <c r="B10" s="10"/>
      <c r="C10" s="97"/>
      <c r="D10" s="97"/>
      <c r="E10" s="95"/>
      <c r="F10" s="111"/>
      <c r="G10" s="113"/>
      <c r="H10" s="4"/>
      <c r="I10" s="97"/>
      <c r="J10" s="10"/>
      <c r="K10" s="58"/>
      <c r="L10" s="108"/>
      <c r="M10" s="6"/>
      <c r="N10" s="15"/>
      <c r="O10" s="95"/>
      <c r="P10" s="75"/>
      <c r="Q10" s="105"/>
      <c r="R10" s="4"/>
      <c r="S10" s="97"/>
      <c r="T10" s="95"/>
      <c r="U10" s="78"/>
      <c r="V10" s="100"/>
    </row>
    <row r="11" spans="1:22" x14ac:dyDescent="0.25">
      <c r="A11" s="3" t="s">
        <v>36</v>
      </c>
      <c r="B11" s="5"/>
      <c r="C11" s="15">
        <v>35916392</v>
      </c>
      <c r="D11" s="15">
        <f>+C11/$C$48</f>
        <v>4819.6983360171762</v>
      </c>
      <c r="E11" s="96">
        <f>+F11-C11</f>
        <v>-183552</v>
      </c>
      <c r="F11" s="112">
        <v>35732840</v>
      </c>
      <c r="G11" s="48">
        <f>+F11/$C$49</f>
        <v>4795.0670960815887</v>
      </c>
      <c r="H11" s="6">
        <v>0</v>
      </c>
      <c r="I11" s="15">
        <f t="shared" ref="I11:I16" si="0">+H11/$C$48</f>
        <v>0</v>
      </c>
      <c r="J11" s="96">
        <f>+K11-H11</f>
        <v>0</v>
      </c>
      <c r="K11" s="59">
        <v>0</v>
      </c>
      <c r="L11" s="59">
        <f t="shared" ref="L11:L16" si="1">+K11/$C$49</f>
        <v>0</v>
      </c>
      <c r="M11" s="6">
        <v>13454022</v>
      </c>
      <c r="N11" s="15">
        <f t="shared" ref="N11:N16" si="2">+M11/$C$48</f>
        <v>1805.4243156199677</v>
      </c>
      <c r="O11" s="96">
        <f>+P11-M11</f>
        <v>58476</v>
      </c>
      <c r="P11" s="76">
        <v>13512498</v>
      </c>
      <c r="Q11" s="106">
        <f t="shared" ref="Q11:Q16" si="3">+P11/$C$49</f>
        <v>1813.2713365539453</v>
      </c>
      <c r="R11" s="6">
        <f>+M11+H11+C11</f>
        <v>49370414</v>
      </c>
      <c r="S11" s="15">
        <f t="shared" ref="S11:S16" si="4">+R11/$C$48</f>
        <v>6625.1226516371444</v>
      </c>
      <c r="T11" s="96">
        <f>+U11-R11</f>
        <v>-125076</v>
      </c>
      <c r="U11" s="79">
        <f>+P11+K11+F11</f>
        <v>49245338</v>
      </c>
      <c r="V11" s="101">
        <f t="shared" ref="V11:V16" si="5">+U11/$C$49</f>
        <v>6608.3384326355344</v>
      </c>
    </row>
    <row r="12" spans="1:22" x14ac:dyDescent="0.25">
      <c r="A12" s="3" t="s">
        <v>37</v>
      </c>
      <c r="B12" s="5"/>
      <c r="C12" s="15">
        <f>621000+730000</f>
        <v>1351000</v>
      </c>
      <c r="D12" s="15">
        <f t="shared" ref="D12:D16" si="6">+C12/$C$48</f>
        <v>181.29361245303275</v>
      </c>
      <c r="E12" s="96">
        <f>+F12-C12</f>
        <v>-165000</v>
      </c>
      <c r="F12" s="112">
        <v>1186000</v>
      </c>
      <c r="G12" s="48">
        <f t="shared" ref="G12:G16" si="7">+F12/$C$49</f>
        <v>159.15190552871712</v>
      </c>
      <c r="H12" s="6">
        <f>821000+20000</f>
        <v>841000</v>
      </c>
      <c r="I12" s="15">
        <f t="shared" si="0"/>
        <v>112.85560923242083</v>
      </c>
      <c r="J12" s="96">
        <f>+K12-H12</f>
        <v>-50000</v>
      </c>
      <c r="K12" s="59">
        <v>791000</v>
      </c>
      <c r="L12" s="59">
        <f t="shared" si="1"/>
        <v>106.14600107353731</v>
      </c>
      <c r="M12" s="6">
        <v>340000</v>
      </c>
      <c r="N12" s="15">
        <f t="shared" si="2"/>
        <v>45.625335480407941</v>
      </c>
      <c r="O12" s="96">
        <f>+P12-M12</f>
        <v>-340000</v>
      </c>
      <c r="P12" s="76">
        <v>0</v>
      </c>
      <c r="Q12" s="106">
        <f t="shared" si="3"/>
        <v>0</v>
      </c>
      <c r="R12" s="6">
        <f>+M12+H12+C12</f>
        <v>2532000</v>
      </c>
      <c r="S12" s="15">
        <f t="shared" si="4"/>
        <v>339.77455716586149</v>
      </c>
      <c r="T12" s="96">
        <f>+U12-R12</f>
        <v>-555000</v>
      </c>
      <c r="U12" s="79">
        <f>+P12+K12+F12</f>
        <v>1977000</v>
      </c>
      <c r="V12" s="101">
        <f t="shared" si="5"/>
        <v>265.29790660225444</v>
      </c>
    </row>
    <row r="13" spans="1:22" x14ac:dyDescent="0.25">
      <c r="A13" s="3" t="s">
        <v>38</v>
      </c>
      <c r="B13" s="5"/>
      <c r="C13" s="15">
        <f>3112000+25299802</f>
        <v>28411802</v>
      </c>
      <c r="D13" s="15">
        <f t="shared" si="6"/>
        <v>3812.6411701556631</v>
      </c>
      <c r="E13" s="96">
        <f>+F13-C13</f>
        <v>1887745</v>
      </c>
      <c r="F13" s="112">
        <v>30299547</v>
      </c>
      <c r="G13" s="48">
        <f t="shared" si="7"/>
        <v>4065.9617552334944</v>
      </c>
      <c r="H13" s="6">
        <v>70000</v>
      </c>
      <c r="I13" s="15">
        <f t="shared" si="0"/>
        <v>9.3934514224369305</v>
      </c>
      <c r="J13" s="96">
        <f>+K13-H13</f>
        <v>0</v>
      </c>
      <c r="K13" s="59">
        <v>70000</v>
      </c>
      <c r="L13" s="59">
        <f t="shared" si="1"/>
        <v>9.3934514224369305</v>
      </c>
      <c r="M13" s="6">
        <v>0</v>
      </c>
      <c r="N13" s="15">
        <f t="shared" si="2"/>
        <v>0</v>
      </c>
      <c r="O13" s="96">
        <f>+P13-M13</f>
        <v>0</v>
      </c>
      <c r="P13" s="76">
        <v>0</v>
      </c>
      <c r="Q13" s="106">
        <f t="shared" si="3"/>
        <v>0</v>
      </c>
      <c r="R13" s="6">
        <f>+M13+H13+C13</f>
        <v>28481802</v>
      </c>
      <c r="S13" s="15">
        <f t="shared" si="4"/>
        <v>3822.0346215780996</v>
      </c>
      <c r="T13" s="96">
        <f>+U13-R13</f>
        <v>1887745</v>
      </c>
      <c r="U13" s="79">
        <f>+P13+K13+F13</f>
        <v>30369547</v>
      </c>
      <c r="V13" s="101">
        <f t="shared" si="5"/>
        <v>4075.3552066559314</v>
      </c>
    </row>
    <row r="14" spans="1:22" x14ac:dyDescent="0.25">
      <c r="A14" s="3" t="s">
        <v>39</v>
      </c>
      <c r="B14" s="5"/>
      <c r="C14" s="15">
        <v>1097000</v>
      </c>
      <c r="D14" s="15">
        <f t="shared" si="6"/>
        <v>147.20880300590446</v>
      </c>
      <c r="E14" s="96">
        <f>+F14-C14</f>
        <v>-130000</v>
      </c>
      <c r="F14" s="112">
        <v>967000</v>
      </c>
      <c r="G14" s="48">
        <f t="shared" si="7"/>
        <v>129.76382179280731</v>
      </c>
      <c r="H14" s="6">
        <v>3664000</v>
      </c>
      <c r="I14" s="15">
        <f t="shared" si="0"/>
        <v>491.68008588298443</v>
      </c>
      <c r="J14" s="96">
        <f>+K14-H14</f>
        <v>250000</v>
      </c>
      <c r="K14" s="59">
        <v>3914000</v>
      </c>
      <c r="L14" s="59">
        <f t="shared" si="1"/>
        <v>525.22812667740209</v>
      </c>
      <c r="M14" s="6"/>
      <c r="N14" s="15">
        <f t="shared" si="2"/>
        <v>0</v>
      </c>
      <c r="O14" s="96">
        <f>+P14-M14</f>
        <v>0</v>
      </c>
      <c r="P14" s="76"/>
      <c r="Q14" s="106">
        <f t="shared" si="3"/>
        <v>0</v>
      </c>
      <c r="R14" s="6">
        <f>+M14+H14+C14</f>
        <v>4761000</v>
      </c>
      <c r="S14" s="15">
        <f t="shared" si="4"/>
        <v>638.88888888888891</v>
      </c>
      <c r="T14" s="96">
        <f>+U14-R14</f>
        <v>120000</v>
      </c>
      <c r="U14" s="79">
        <f>+P14+K14+F14</f>
        <v>4881000</v>
      </c>
      <c r="V14" s="101">
        <f t="shared" si="5"/>
        <v>654.99194847020931</v>
      </c>
    </row>
    <row r="15" spans="1:22" x14ac:dyDescent="0.25">
      <c r="A15" s="29"/>
      <c r="B15" s="30"/>
      <c r="C15" s="15"/>
      <c r="D15" s="15"/>
      <c r="E15" s="96"/>
      <c r="F15" s="112"/>
      <c r="G15" s="48"/>
      <c r="H15" s="6"/>
      <c r="I15" s="15"/>
      <c r="J15" s="96"/>
      <c r="K15" s="59"/>
      <c r="L15" s="59"/>
      <c r="M15" s="6"/>
      <c r="N15" s="15"/>
      <c r="O15" s="96"/>
      <c r="P15" s="76"/>
      <c r="Q15" s="106"/>
      <c r="R15" s="6"/>
      <c r="S15" s="15"/>
      <c r="T15" s="96"/>
      <c r="U15" s="79"/>
      <c r="V15" s="101"/>
    </row>
    <row r="16" spans="1:22" x14ac:dyDescent="0.25">
      <c r="A16" s="12"/>
      <c r="B16" s="13" t="s">
        <v>3</v>
      </c>
      <c r="C16" s="36">
        <f>SUM(C11:C14)</f>
        <v>66776194</v>
      </c>
      <c r="D16" s="36">
        <f t="shared" si="6"/>
        <v>8960.8419216317761</v>
      </c>
      <c r="E16" s="14">
        <f t="shared" ref="E16:U16" si="8">SUM(E11:E14)</f>
        <v>1409193</v>
      </c>
      <c r="F16" s="74">
        <f t="shared" si="8"/>
        <v>68185387</v>
      </c>
      <c r="G16" s="49">
        <f t="shared" si="7"/>
        <v>9149.9445786366068</v>
      </c>
      <c r="H16" s="14">
        <f t="shared" si="8"/>
        <v>4575000</v>
      </c>
      <c r="I16" s="36">
        <f t="shared" si="0"/>
        <v>613.92914653784214</v>
      </c>
      <c r="J16" s="14">
        <f t="shared" si="8"/>
        <v>200000</v>
      </c>
      <c r="K16" s="98">
        <f t="shared" si="8"/>
        <v>4775000</v>
      </c>
      <c r="L16" s="60">
        <f t="shared" si="1"/>
        <v>640.76757917337625</v>
      </c>
      <c r="M16" s="14">
        <f t="shared" si="8"/>
        <v>13794022</v>
      </c>
      <c r="N16" s="36">
        <f t="shared" si="2"/>
        <v>1851.0496511003757</v>
      </c>
      <c r="O16" s="14">
        <f t="shared" si="8"/>
        <v>-281524</v>
      </c>
      <c r="P16" s="77">
        <f t="shared" si="8"/>
        <v>13512498</v>
      </c>
      <c r="Q16" s="107">
        <f t="shared" si="3"/>
        <v>1813.2713365539453</v>
      </c>
      <c r="R16" s="14">
        <f t="shared" si="8"/>
        <v>85145216</v>
      </c>
      <c r="S16" s="36">
        <f t="shared" si="4"/>
        <v>11425.820719269994</v>
      </c>
      <c r="T16" s="14">
        <f t="shared" si="8"/>
        <v>1327669</v>
      </c>
      <c r="U16" s="99">
        <f t="shared" si="8"/>
        <v>86472885</v>
      </c>
      <c r="V16" s="102">
        <f t="shared" si="5"/>
        <v>11603.983494363929</v>
      </c>
    </row>
    <row r="17" spans="1:22" x14ac:dyDescent="0.25">
      <c r="A17" s="3"/>
      <c r="B17" s="5"/>
      <c r="C17" s="15"/>
      <c r="D17" s="15"/>
      <c r="E17" s="96"/>
      <c r="F17" s="112"/>
      <c r="G17" s="48"/>
      <c r="H17" s="6"/>
      <c r="I17" s="15"/>
      <c r="J17" s="96"/>
      <c r="K17" s="59"/>
      <c r="L17" s="59"/>
      <c r="M17" s="6"/>
      <c r="N17" s="15"/>
      <c r="O17" s="96"/>
      <c r="P17" s="76"/>
      <c r="Q17" s="106"/>
      <c r="R17" s="6"/>
      <c r="S17" s="15"/>
      <c r="T17" s="96"/>
      <c r="U17" s="79"/>
      <c r="V17" s="101"/>
    </row>
    <row r="18" spans="1:22" x14ac:dyDescent="0.25">
      <c r="A18" s="3" t="s">
        <v>4</v>
      </c>
      <c r="B18" s="5"/>
      <c r="C18" s="15"/>
      <c r="D18" s="15"/>
      <c r="E18" s="96"/>
      <c r="F18" s="112"/>
      <c r="G18" s="48"/>
      <c r="H18" s="6"/>
      <c r="I18" s="15"/>
      <c r="J18" s="96"/>
      <c r="K18" s="59"/>
      <c r="L18" s="59"/>
      <c r="M18" s="6"/>
      <c r="N18" s="15"/>
      <c r="O18" s="96"/>
      <c r="P18" s="76"/>
      <c r="Q18" s="106"/>
      <c r="R18" s="6"/>
      <c r="S18" s="15"/>
      <c r="T18" s="96"/>
      <c r="U18" s="79"/>
      <c r="V18" s="101"/>
    </row>
    <row r="19" spans="1:22" x14ac:dyDescent="0.25">
      <c r="A19" s="3">
        <v>11</v>
      </c>
      <c r="B19" s="5" t="s">
        <v>5</v>
      </c>
      <c r="C19" s="15">
        <v>38279609</v>
      </c>
      <c r="D19" s="15">
        <f t="shared" ref="D19:D41" si="9">+C19/$C$48</f>
        <v>5136.8235373054213</v>
      </c>
      <c r="E19" s="96">
        <f>+F19-C19</f>
        <v>-1094329</v>
      </c>
      <c r="F19" s="112">
        <v>37185280</v>
      </c>
      <c r="G19" s="48">
        <f t="shared" ref="G19:G41" si="10">+F19/$C$49</f>
        <v>4989.9731615673645</v>
      </c>
      <c r="H19" s="6">
        <v>0</v>
      </c>
      <c r="I19" s="15">
        <f t="shared" ref="I19:I41" si="11">+H19/$C$48</f>
        <v>0</v>
      </c>
      <c r="J19" s="96">
        <f>+K19-H19</f>
        <v>0</v>
      </c>
      <c r="K19" s="59">
        <v>0</v>
      </c>
      <c r="L19" s="59">
        <f t="shared" ref="L19:L41" si="12">+K19/$C$49</f>
        <v>0</v>
      </c>
      <c r="M19" s="6">
        <v>0</v>
      </c>
      <c r="N19" s="15">
        <f t="shared" ref="N19:N41" si="13">+M19/$C$48</f>
        <v>0</v>
      </c>
      <c r="O19" s="96">
        <f>+P19-M19</f>
        <v>0</v>
      </c>
      <c r="P19" s="76">
        <v>0</v>
      </c>
      <c r="Q19" s="106">
        <f t="shared" ref="Q19:Q41" si="14">+P19/$C$49</f>
        <v>0</v>
      </c>
      <c r="R19" s="6">
        <f t="shared" ref="R19:R41" si="15">+M19+H19+C19</f>
        <v>38279609</v>
      </c>
      <c r="S19" s="15">
        <f t="shared" ref="S19:S41" si="16">+R19/$C$48</f>
        <v>5136.8235373054213</v>
      </c>
      <c r="T19" s="96">
        <f>+U19-R19</f>
        <v>-1094329</v>
      </c>
      <c r="U19" s="79">
        <f t="shared" ref="U19:U41" si="17">+P19+K19+F19</f>
        <v>37185280</v>
      </c>
      <c r="V19" s="101">
        <f t="shared" ref="V19:V41" si="18">+U19/$C$49</f>
        <v>4989.9731615673645</v>
      </c>
    </row>
    <row r="20" spans="1:22" x14ac:dyDescent="0.25">
      <c r="A20" s="3">
        <v>12</v>
      </c>
      <c r="B20" s="5" t="s">
        <v>6</v>
      </c>
      <c r="C20" s="15">
        <v>1237962</v>
      </c>
      <c r="D20" s="15">
        <f t="shared" si="9"/>
        <v>166.12479871175523</v>
      </c>
      <c r="E20" s="96">
        <f t="shared" ref="E20:E41" si="19">+F20-C20</f>
        <v>-185787</v>
      </c>
      <c r="F20" s="112">
        <v>1052175</v>
      </c>
      <c r="G20" s="48">
        <f t="shared" si="10"/>
        <v>141.19363929146539</v>
      </c>
      <c r="H20" s="6">
        <v>0</v>
      </c>
      <c r="I20" s="15">
        <f t="shared" si="11"/>
        <v>0</v>
      </c>
      <c r="J20" s="96">
        <f t="shared" ref="J20:J41" si="20">+K20-H20</f>
        <v>0</v>
      </c>
      <c r="K20" s="59">
        <v>0</v>
      </c>
      <c r="L20" s="59">
        <f t="shared" si="12"/>
        <v>0</v>
      </c>
      <c r="M20" s="6">
        <v>0</v>
      </c>
      <c r="N20" s="15">
        <f t="shared" si="13"/>
        <v>0</v>
      </c>
      <c r="O20" s="96">
        <f t="shared" ref="O20:O41" si="21">+P20-M20</f>
        <v>0</v>
      </c>
      <c r="P20" s="76">
        <v>0</v>
      </c>
      <c r="Q20" s="106">
        <f t="shared" si="14"/>
        <v>0</v>
      </c>
      <c r="R20" s="6">
        <f t="shared" si="15"/>
        <v>1237962</v>
      </c>
      <c r="S20" s="15">
        <f t="shared" si="16"/>
        <v>166.12479871175523</v>
      </c>
      <c r="T20" s="96">
        <f t="shared" ref="T20:T41" si="22">+U20-R20</f>
        <v>-185787</v>
      </c>
      <c r="U20" s="79">
        <f t="shared" si="17"/>
        <v>1052175</v>
      </c>
      <c r="V20" s="101">
        <f t="shared" si="18"/>
        <v>141.19363929146539</v>
      </c>
    </row>
    <row r="21" spans="1:22" x14ac:dyDescent="0.25">
      <c r="A21" s="3">
        <v>13</v>
      </c>
      <c r="B21" s="5" t="s">
        <v>7</v>
      </c>
      <c r="C21" s="15">
        <v>1064651</v>
      </c>
      <c r="D21" s="15">
        <f t="shared" si="9"/>
        <v>142.86782071926999</v>
      </c>
      <c r="E21" s="96">
        <f t="shared" si="19"/>
        <v>-20366</v>
      </c>
      <c r="F21" s="112">
        <v>1044285</v>
      </c>
      <c r="G21" s="48">
        <f t="shared" si="10"/>
        <v>140.13486312399357</v>
      </c>
      <c r="H21" s="6">
        <v>0</v>
      </c>
      <c r="I21" s="15">
        <f t="shared" si="11"/>
        <v>0</v>
      </c>
      <c r="J21" s="96">
        <f t="shared" si="20"/>
        <v>0</v>
      </c>
      <c r="K21" s="59">
        <v>0</v>
      </c>
      <c r="L21" s="59">
        <f t="shared" si="12"/>
        <v>0</v>
      </c>
      <c r="M21" s="6">
        <v>0</v>
      </c>
      <c r="N21" s="15">
        <f t="shared" si="13"/>
        <v>0</v>
      </c>
      <c r="O21" s="96">
        <f t="shared" si="21"/>
        <v>0</v>
      </c>
      <c r="P21" s="76">
        <v>0</v>
      </c>
      <c r="Q21" s="106">
        <f t="shared" si="14"/>
        <v>0</v>
      </c>
      <c r="R21" s="6">
        <f t="shared" si="15"/>
        <v>1064651</v>
      </c>
      <c r="S21" s="15">
        <f t="shared" si="16"/>
        <v>142.86782071926999</v>
      </c>
      <c r="T21" s="96">
        <f t="shared" si="22"/>
        <v>-20366</v>
      </c>
      <c r="U21" s="79">
        <f t="shared" si="17"/>
        <v>1044285</v>
      </c>
      <c r="V21" s="101">
        <f t="shared" si="18"/>
        <v>140.13486312399357</v>
      </c>
    </row>
    <row r="22" spans="1:22" x14ac:dyDescent="0.25">
      <c r="A22" s="3">
        <v>21</v>
      </c>
      <c r="B22" s="5" t="s">
        <v>8</v>
      </c>
      <c r="C22" s="15">
        <v>1942293</v>
      </c>
      <c r="D22" s="15">
        <f t="shared" si="9"/>
        <v>260.640499194847</v>
      </c>
      <c r="E22" s="96">
        <f t="shared" si="19"/>
        <v>-15470</v>
      </c>
      <c r="F22" s="112">
        <v>1926823</v>
      </c>
      <c r="G22" s="48">
        <f t="shared" si="10"/>
        <v>258.56454643048846</v>
      </c>
      <c r="H22" s="6">
        <v>0</v>
      </c>
      <c r="I22" s="15">
        <f t="shared" si="11"/>
        <v>0</v>
      </c>
      <c r="J22" s="96">
        <f t="shared" si="20"/>
        <v>0</v>
      </c>
      <c r="K22" s="59">
        <v>0</v>
      </c>
      <c r="L22" s="59">
        <f t="shared" si="12"/>
        <v>0</v>
      </c>
      <c r="M22" s="6">
        <v>0</v>
      </c>
      <c r="N22" s="15">
        <f t="shared" si="13"/>
        <v>0</v>
      </c>
      <c r="O22" s="96">
        <f t="shared" si="21"/>
        <v>0</v>
      </c>
      <c r="P22" s="76">
        <v>0</v>
      </c>
      <c r="Q22" s="106">
        <f t="shared" si="14"/>
        <v>0</v>
      </c>
      <c r="R22" s="6">
        <f t="shared" si="15"/>
        <v>1942293</v>
      </c>
      <c r="S22" s="15">
        <f t="shared" si="16"/>
        <v>260.640499194847</v>
      </c>
      <c r="T22" s="96">
        <f t="shared" si="22"/>
        <v>-15470</v>
      </c>
      <c r="U22" s="79">
        <f t="shared" si="17"/>
        <v>1926823</v>
      </c>
      <c r="V22" s="101">
        <f t="shared" si="18"/>
        <v>258.56454643048846</v>
      </c>
    </row>
    <row r="23" spans="1:22" x14ac:dyDescent="0.25">
      <c r="A23" s="3">
        <v>23</v>
      </c>
      <c r="B23" s="5" t="s">
        <v>9</v>
      </c>
      <c r="C23" s="15">
        <v>4876678</v>
      </c>
      <c r="D23" s="15">
        <f t="shared" si="9"/>
        <v>654.41196994095549</v>
      </c>
      <c r="E23" s="96">
        <f t="shared" si="19"/>
        <v>-4673</v>
      </c>
      <c r="F23" s="112">
        <v>4872005</v>
      </c>
      <c r="G23" s="48">
        <f t="shared" si="10"/>
        <v>653.78488996242618</v>
      </c>
      <c r="H23" s="6">
        <v>0</v>
      </c>
      <c r="I23" s="15">
        <f t="shared" si="11"/>
        <v>0</v>
      </c>
      <c r="J23" s="96">
        <f t="shared" si="20"/>
        <v>0</v>
      </c>
      <c r="K23" s="59">
        <v>0</v>
      </c>
      <c r="L23" s="59">
        <f t="shared" si="12"/>
        <v>0</v>
      </c>
      <c r="M23" s="6">
        <v>0</v>
      </c>
      <c r="N23" s="15">
        <f t="shared" si="13"/>
        <v>0</v>
      </c>
      <c r="O23" s="96">
        <f t="shared" si="21"/>
        <v>0</v>
      </c>
      <c r="P23" s="76">
        <v>0</v>
      </c>
      <c r="Q23" s="106">
        <f t="shared" si="14"/>
        <v>0</v>
      </c>
      <c r="R23" s="6">
        <f t="shared" si="15"/>
        <v>4876678</v>
      </c>
      <c r="S23" s="15">
        <f t="shared" si="16"/>
        <v>654.41196994095549</v>
      </c>
      <c r="T23" s="96">
        <f t="shared" si="22"/>
        <v>-4673</v>
      </c>
      <c r="U23" s="79">
        <f t="shared" si="17"/>
        <v>4872005</v>
      </c>
      <c r="V23" s="101">
        <f t="shared" si="18"/>
        <v>653.78488996242618</v>
      </c>
    </row>
    <row r="24" spans="1:22" x14ac:dyDescent="0.25">
      <c r="A24" s="3">
        <v>31</v>
      </c>
      <c r="B24" s="5" t="s">
        <v>10</v>
      </c>
      <c r="C24" s="15">
        <v>2551586</v>
      </c>
      <c r="D24" s="15">
        <f t="shared" si="9"/>
        <v>342.40284487385935</v>
      </c>
      <c r="E24" s="96">
        <f t="shared" si="19"/>
        <v>-18079</v>
      </c>
      <c r="F24" s="112">
        <v>2533507</v>
      </c>
      <c r="G24" s="48">
        <f t="shared" si="10"/>
        <v>339.97678475577027</v>
      </c>
      <c r="H24" s="6">
        <v>0</v>
      </c>
      <c r="I24" s="15">
        <f t="shared" si="11"/>
        <v>0</v>
      </c>
      <c r="J24" s="96">
        <f t="shared" si="20"/>
        <v>0</v>
      </c>
      <c r="K24" s="59">
        <v>0</v>
      </c>
      <c r="L24" s="59">
        <f t="shared" si="12"/>
        <v>0</v>
      </c>
      <c r="M24" s="6">
        <v>0</v>
      </c>
      <c r="N24" s="15">
        <f t="shared" si="13"/>
        <v>0</v>
      </c>
      <c r="O24" s="96">
        <f t="shared" si="21"/>
        <v>0</v>
      </c>
      <c r="P24" s="76">
        <v>0</v>
      </c>
      <c r="Q24" s="106">
        <f t="shared" si="14"/>
        <v>0</v>
      </c>
      <c r="R24" s="6">
        <f t="shared" si="15"/>
        <v>2551586</v>
      </c>
      <c r="S24" s="15">
        <f t="shared" si="16"/>
        <v>342.40284487385935</v>
      </c>
      <c r="T24" s="96">
        <f t="shared" si="22"/>
        <v>-18079</v>
      </c>
      <c r="U24" s="79">
        <f t="shared" si="17"/>
        <v>2533507</v>
      </c>
      <c r="V24" s="101">
        <f t="shared" si="18"/>
        <v>339.97678475577027</v>
      </c>
    </row>
    <row r="25" spans="1:22" x14ac:dyDescent="0.25">
      <c r="A25" s="3">
        <v>32</v>
      </c>
      <c r="B25" s="5" t="s">
        <v>11</v>
      </c>
      <c r="C25" s="15">
        <v>561791</v>
      </c>
      <c r="D25" s="15">
        <f t="shared" si="9"/>
        <v>75.387949543746643</v>
      </c>
      <c r="E25" s="96">
        <f t="shared" si="19"/>
        <v>-35000</v>
      </c>
      <c r="F25" s="112">
        <v>526791</v>
      </c>
      <c r="G25" s="48">
        <f t="shared" si="10"/>
        <v>70.691223832528181</v>
      </c>
      <c r="H25" s="6">
        <v>0</v>
      </c>
      <c r="I25" s="15">
        <f t="shared" si="11"/>
        <v>0</v>
      </c>
      <c r="J25" s="96">
        <f t="shared" si="20"/>
        <v>0</v>
      </c>
      <c r="K25" s="59">
        <v>0</v>
      </c>
      <c r="L25" s="59">
        <f t="shared" si="12"/>
        <v>0</v>
      </c>
      <c r="M25" s="6">
        <v>0</v>
      </c>
      <c r="N25" s="15">
        <f t="shared" si="13"/>
        <v>0</v>
      </c>
      <c r="O25" s="96">
        <f t="shared" si="21"/>
        <v>0</v>
      </c>
      <c r="P25" s="76">
        <v>0</v>
      </c>
      <c r="Q25" s="106">
        <f t="shared" si="14"/>
        <v>0</v>
      </c>
      <c r="R25" s="6">
        <f t="shared" si="15"/>
        <v>561791</v>
      </c>
      <c r="S25" s="15">
        <f t="shared" si="16"/>
        <v>75.387949543746643</v>
      </c>
      <c r="T25" s="96">
        <f t="shared" si="22"/>
        <v>-35000</v>
      </c>
      <c r="U25" s="79">
        <f t="shared" si="17"/>
        <v>526791</v>
      </c>
      <c r="V25" s="101">
        <f t="shared" si="18"/>
        <v>70.691223832528181</v>
      </c>
    </row>
    <row r="26" spans="1:22" x14ac:dyDescent="0.25">
      <c r="A26" s="3">
        <v>33</v>
      </c>
      <c r="B26" s="5" t="s">
        <v>12</v>
      </c>
      <c r="C26" s="15">
        <v>650656</v>
      </c>
      <c r="D26" s="15">
        <f t="shared" si="9"/>
        <v>87.312936124530324</v>
      </c>
      <c r="E26" s="96">
        <f t="shared" si="19"/>
        <v>-30000</v>
      </c>
      <c r="F26" s="112">
        <v>620656</v>
      </c>
      <c r="G26" s="48">
        <f t="shared" si="10"/>
        <v>83.287171229200212</v>
      </c>
      <c r="H26" s="6">
        <v>0</v>
      </c>
      <c r="I26" s="15">
        <f t="shared" si="11"/>
        <v>0</v>
      </c>
      <c r="J26" s="96">
        <f t="shared" si="20"/>
        <v>0</v>
      </c>
      <c r="K26" s="59">
        <v>0</v>
      </c>
      <c r="L26" s="59">
        <f t="shared" si="12"/>
        <v>0</v>
      </c>
      <c r="M26" s="6">
        <v>0</v>
      </c>
      <c r="N26" s="15">
        <f t="shared" si="13"/>
        <v>0</v>
      </c>
      <c r="O26" s="96">
        <f t="shared" si="21"/>
        <v>0</v>
      </c>
      <c r="P26" s="76">
        <v>0</v>
      </c>
      <c r="Q26" s="106">
        <f t="shared" si="14"/>
        <v>0</v>
      </c>
      <c r="R26" s="6">
        <f t="shared" si="15"/>
        <v>650656</v>
      </c>
      <c r="S26" s="15">
        <f t="shared" si="16"/>
        <v>87.312936124530324</v>
      </c>
      <c r="T26" s="96">
        <f t="shared" si="22"/>
        <v>-30000</v>
      </c>
      <c r="U26" s="79">
        <f t="shared" si="17"/>
        <v>620656</v>
      </c>
      <c r="V26" s="101">
        <f t="shared" si="18"/>
        <v>83.287171229200212</v>
      </c>
    </row>
    <row r="27" spans="1:22" x14ac:dyDescent="0.25">
      <c r="A27" s="3">
        <v>34</v>
      </c>
      <c r="B27" s="5" t="s">
        <v>13</v>
      </c>
      <c r="C27" s="15">
        <v>3025981</v>
      </c>
      <c r="D27" s="15">
        <f t="shared" si="9"/>
        <v>406.06293612453032</v>
      </c>
      <c r="E27" s="96">
        <f t="shared" si="19"/>
        <v>27914</v>
      </c>
      <c r="F27" s="112">
        <v>3053895</v>
      </c>
      <c r="G27" s="48">
        <f t="shared" si="10"/>
        <v>409.80877616747182</v>
      </c>
      <c r="H27" s="6">
        <v>0</v>
      </c>
      <c r="I27" s="15">
        <f t="shared" si="11"/>
        <v>0</v>
      </c>
      <c r="J27" s="96">
        <f t="shared" si="20"/>
        <v>0</v>
      </c>
      <c r="K27" s="59">
        <v>0</v>
      </c>
      <c r="L27" s="59">
        <f t="shared" si="12"/>
        <v>0</v>
      </c>
      <c r="M27" s="6">
        <v>0</v>
      </c>
      <c r="N27" s="15">
        <f t="shared" si="13"/>
        <v>0</v>
      </c>
      <c r="O27" s="96">
        <f t="shared" si="21"/>
        <v>0</v>
      </c>
      <c r="P27" s="76">
        <v>0</v>
      </c>
      <c r="Q27" s="106">
        <f t="shared" si="14"/>
        <v>0</v>
      </c>
      <c r="R27" s="6">
        <f t="shared" si="15"/>
        <v>3025981</v>
      </c>
      <c r="S27" s="15">
        <f t="shared" si="16"/>
        <v>406.06293612453032</v>
      </c>
      <c r="T27" s="96">
        <f t="shared" si="22"/>
        <v>27914</v>
      </c>
      <c r="U27" s="79">
        <f t="shared" si="17"/>
        <v>3053895</v>
      </c>
      <c r="V27" s="101">
        <f t="shared" si="18"/>
        <v>409.80877616747182</v>
      </c>
    </row>
    <row r="28" spans="1:22" x14ac:dyDescent="0.25">
      <c r="A28" s="3">
        <v>35</v>
      </c>
      <c r="B28" s="5" t="s">
        <v>14</v>
      </c>
      <c r="C28" s="15">
        <v>0</v>
      </c>
      <c r="D28" s="15">
        <f t="shared" si="9"/>
        <v>0</v>
      </c>
      <c r="E28" s="96">
        <f t="shared" si="19"/>
        <v>0</v>
      </c>
      <c r="F28" s="112">
        <v>0</v>
      </c>
      <c r="G28" s="48">
        <f t="shared" si="10"/>
        <v>0</v>
      </c>
      <c r="H28" s="6">
        <v>4959500</v>
      </c>
      <c r="I28" s="15">
        <f t="shared" si="11"/>
        <v>665.52603327965642</v>
      </c>
      <c r="J28" s="96">
        <f t="shared" si="20"/>
        <v>-195000</v>
      </c>
      <c r="K28" s="59">
        <v>4764500</v>
      </c>
      <c r="L28" s="59">
        <f t="shared" si="12"/>
        <v>639.35856146001072</v>
      </c>
      <c r="M28" s="6">
        <v>0</v>
      </c>
      <c r="N28" s="15">
        <f t="shared" si="13"/>
        <v>0</v>
      </c>
      <c r="O28" s="96">
        <f t="shared" si="21"/>
        <v>0</v>
      </c>
      <c r="P28" s="76">
        <v>0</v>
      </c>
      <c r="Q28" s="106">
        <f t="shared" si="14"/>
        <v>0</v>
      </c>
      <c r="R28" s="6">
        <f t="shared" si="15"/>
        <v>4959500</v>
      </c>
      <c r="S28" s="15">
        <f t="shared" si="16"/>
        <v>665.52603327965642</v>
      </c>
      <c r="T28" s="96">
        <f t="shared" si="22"/>
        <v>-195000</v>
      </c>
      <c r="U28" s="79">
        <f t="shared" si="17"/>
        <v>4764500</v>
      </c>
      <c r="V28" s="101">
        <f t="shared" si="18"/>
        <v>639.35856146001072</v>
      </c>
    </row>
    <row r="29" spans="1:22" x14ac:dyDescent="0.25">
      <c r="A29" s="3">
        <v>36</v>
      </c>
      <c r="B29" s="5" t="s">
        <v>15</v>
      </c>
      <c r="C29" s="15">
        <v>2131505</v>
      </c>
      <c r="D29" s="15">
        <f t="shared" si="9"/>
        <v>286.03126677402042</v>
      </c>
      <c r="E29" s="96">
        <f t="shared" si="19"/>
        <v>-59888</v>
      </c>
      <c r="F29" s="112">
        <v>2071617</v>
      </c>
      <c r="G29" s="48">
        <f t="shared" si="10"/>
        <v>277.99476650563605</v>
      </c>
      <c r="H29" s="6">
        <v>0</v>
      </c>
      <c r="I29" s="15">
        <f t="shared" si="11"/>
        <v>0</v>
      </c>
      <c r="J29" s="96">
        <f t="shared" si="20"/>
        <v>0</v>
      </c>
      <c r="K29" s="59">
        <v>0</v>
      </c>
      <c r="L29" s="59">
        <f t="shared" si="12"/>
        <v>0</v>
      </c>
      <c r="M29" s="6">
        <v>0</v>
      </c>
      <c r="N29" s="15">
        <f t="shared" si="13"/>
        <v>0</v>
      </c>
      <c r="O29" s="96">
        <f t="shared" si="21"/>
        <v>0</v>
      </c>
      <c r="P29" s="76">
        <v>0</v>
      </c>
      <c r="Q29" s="106">
        <f t="shared" si="14"/>
        <v>0</v>
      </c>
      <c r="R29" s="6">
        <f t="shared" si="15"/>
        <v>2131505</v>
      </c>
      <c r="S29" s="15">
        <f t="shared" si="16"/>
        <v>286.03126677402042</v>
      </c>
      <c r="T29" s="96">
        <f t="shared" si="22"/>
        <v>-59888</v>
      </c>
      <c r="U29" s="79">
        <f t="shared" si="17"/>
        <v>2071617</v>
      </c>
      <c r="V29" s="101">
        <f t="shared" si="18"/>
        <v>277.99476650563605</v>
      </c>
    </row>
    <row r="30" spans="1:22" x14ac:dyDescent="0.25">
      <c r="A30" s="3">
        <v>41</v>
      </c>
      <c r="B30" s="5" t="s">
        <v>16</v>
      </c>
      <c r="C30" s="15">
        <f>2377501-4565-1639</f>
        <v>2371297</v>
      </c>
      <c r="D30" s="15">
        <f t="shared" si="9"/>
        <v>318.20947396672034</v>
      </c>
      <c r="E30" s="96">
        <f t="shared" si="19"/>
        <v>-82349</v>
      </c>
      <c r="F30" s="112">
        <v>2288948</v>
      </c>
      <c r="G30" s="48">
        <f t="shared" si="10"/>
        <v>307.15888352120237</v>
      </c>
      <c r="H30" s="6">
        <v>0</v>
      </c>
      <c r="I30" s="15">
        <f t="shared" si="11"/>
        <v>0</v>
      </c>
      <c r="J30" s="96">
        <f t="shared" si="20"/>
        <v>0</v>
      </c>
      <c r="K30" s="59">
        <v>0</v>
      </c>
      <c r="L30" s="59">
        <f t="shared" si="12"/>
        <v>0</v>
      </c>
      <c r="M30" s="6">
        <v>0</v>
      </c>
      <c r="N30" s="15">
        <f t="shared" si="13"/>
        <v>0</v>
      </c>
      <c r="O30" s="96">
        <f t="shared" si="21"/>
        <v>0</v>
      </c>
      <c r="P30" s="76">
        <v>0</v>
      </c>
      <c r="Q30" s="106">
        <f t="shared" si="14"/>
        <v>0</v>
      </c>
      <c r="R30" s="6">
        <f t="shared" si="15"/>
        <v>2371297</v>
      </c>
      <c r="S30" s="15">
        <f t="shared" si="16"/>
        <v>318.20947396672034</v>
      </c>
      <c r="T30" s="96">
        <f t="shared" si="22"/>
        <v>-82349</v>
      </c>
      <c r="U30" s="79">
        <f t="shared" si="17"/>
        <v>2288948</v>
      </c>
      <c r="V30" s="101">
        <f t="shared" si="18"/>
        <v>307.15888352120237</v>
      </c>
    </row>
    <row r="31" spans="1:22" x14ac:dyDescent="0.25">
      <c r="A31" s="3"/>
      <c r="B31" s="5" t="s">
        <v>53</v>
      </c>
      <c r="C31" s="15">
        <v>4565</v>
      </c>
      <c r="D31" s="15">
        <f t="shared" si="9"/>
        <v>0.61258722490606543</v>
      </c>
      <c r="E31" s="96">
        <f t="shared" ref="E31:E32" si="23">+F31-C31</f>
        <v>-986</v>
      </c>
      <c r="F31" s="112">
        <v>3579</v>
      </c>
      <c r="G31" s="48">
        <f t="shared" si="10"/>
        <v>0.48027375201288247</v>
      </c>
      <c r="H31" s="6">
        <v>0</v>
      </c>
      <c r="I31" s="15">
        <f t="shared" si="11"/>
        <v>0</v>
      </c>
      <c r="J31" s="96">
        <f t="shared" ref="J31:J32" si="24">+K31-H31</f>
        <v>0</v>
      </c>
      <c r="K31" s="59">
        <v>0</v>
      </c>
      <c r="L31" s="59">
        <f t="shared" si="12"/>
        <v>0</v>
      </c>
      <c r="M31" s="6">
        <v>0</v>
      </c>
      <c r="N31" s="15">
        <f t="shared" si="13"/>
        <v>0</v>
      </c>
      <c r="O31" s="96">
        <f t="shared" ref="O31:O32" si="25">+P31-M31</f>
        <v>0</v>
      </c>
      <c r="P31" s="76">
        <v>0</v>
      </c>
      <c r="Q31" s="106">
        <f t="shared" si="14"/>
        <v>0</v>
      </c>
      <c r="R31" s="6">
        <f t="shared" ref="R31:R32" si="26">+M31+H31+C31</f>
        <v>4565</v>
      </c>
      <c r="S31" s="15">
        <f t="shared" si="16"/>
        <v>0.61258722490606543</v>
      </c>
      <c r="T31" s="96">
        <f t="shared" ref="T31:T32" si="27">+U31-R31</f>
        <v>-986</v>
      </c>
      <c r="U31" s="79">
        <f t="shared" ref="U31:U32" si="28">+P31+K31+F31</f>
        <v>3579</v>
      </c>
      <c r="V31" s="101">
        <f t="shared" si="18"/>
        <v>0.48027375201288247</v>
      </c>
    </row>
    <row r="32" spans="1:22" x14ac:dyDescent="0.25">
      <c r="A32" s="3"/>
      <c r="B32" s="5" t="s">
        <v>54</v>
      </c>
      <c r="C32" s="15">
        <v>1639</v>
      </c>
      <c r="D32" s="15">
        <f t="shared" si="9"/>
        <v>0.21994095544820183</v>
      </c>
      <c r="E32" s="96">
        <f t="shared" si="23"/>
        <v>0</v>
      </c>
      <c r="F32" s="112">
        <v>1639</v>
      </c>
      <c r="G32" s="48">
        <f t="shared" si="10"/>
        <v>0.21994095544820183</v>
      </c>
      <c r="H32" s="6">
        <v>0</v>
      </c>
      <c r="I32" s="15">
        <f t="shared" si="11"/>
        <v>0</v>
      </c>
      <c r="J32" s="96">
        <f t="shared" si="24"/>
        <v>0</v>
      </c>
      <c r="K32" s="59">
        <v>0</v>
      </c>
      <c r="L32" s="59">
        <f t="shared" si="12"/>
        <v>0</v>
      </c>
      <c r="M32" s="6">
        <v>0</v>
      </c>
      <c r="N32" s="15">
        <f t="shared" si="13"/>
        <v>0</v>
      </c>
      <c r="O32" s="96">
        <f t="shared" si="25"/>
        <v>0</v>
      </c>
      <c r="P32" s="76">
        <v>0</v>
      </c>
      <c r="Q32" s="106">
        <f t="shared" si="14"/>
        <v>0</v>
      </c>
      <c r="R32" s="6">
        <f t="shared" si="26"/>
        <v>1639</v>
      </c>
      <c r="S32" s="15">
        <f t="shared" si="16"/>
        <v>0.21994095544820183</v>
      </c>
      <c r="T32" s="96">
        <f t="shared" si="27"/>
        <v>0</v>
      </c>
      <c r="U32" s="79">
        <f t="shared" si="28"/>
        <v>1639</v>
      </c>
      <c r="V32" s="101">
        <f t="shared" si="18"/>
        <v>0.21994095544820183</v>
      </c>
    </row>
    <row r="33" spans="1:22" x14ac:dyDescent="0.25">
      <c r="A33" s="3">
        <v>51</v>
      </c>
      <c r="B33" s="5" t="s">
        <v>17</v>
      </c>
      <c r="C33" s="15">
        <v>7098858</v>
      </c>
      <c r="D33" s="15">
        <f t="shared" si="9"/>
        <v>952.61111111111109</v>
      </c>
      <c r="E33" s="96">
        <f t="shared" si="19"/>
        <v>-384459</v>
      </c>
      <c r="F33" s="112">
        <v>6714399</v>
      </c>
      <c r="G33" s="48">
        <f t="shared" si="10"/>
        <v>901.01972624798714</v>
      </c>
      <c r="H33" s="6">
        <v>10000</v>
      </c>
      <c r="I33" s="15">
        <f t="shared" si="11"/>
        <v>1.3419216317767042</v>
      </c>
      <c r="J33" s="96">
        <f t="shared" si="20"/>
        <v>0</v>
      </c>
      <c r="K33" s="59">
        <v>10000</v>
      </c>
      <c r="L33" s="59">
        <f t="shared" si="12"/>
        <v>1.3419216317767042</v>
      </c>
      <c r="M33" s="6">
        <v>0</v>
      </c>
      <c r="N33" s="15">
        <f t="shared" si="13"/>
        <v>0</v>
      </c>
      <c r="O33" s="96">
        <f t="shared" si="21"/>
        <v>0</v>
      </c>
      <c r="P33" s="76">
        <v>0</v>
      </c>
      <c r="Q33" s="106">
        <f t="shared" si="14"/>
        <v>0</v>
      </c>
      <c r="R33" s="6">
        <f t="shared" si="15"/>
        <v>7108858</v>
      </c>
      <c r="S33" s="15">
        <f t="shared" si="16"/>
        <v>953.95303274288779</v>
      </c>
      <c r="T33" s="96">
        <f t="shared" si="22"/>
        <v>-384459</v>
      </c>
      <c r="U33" s="79">
        <f t="shared" si="17"/>
        <v>6724399</v>
      </c>
      <c r="V33" s="101">
        <f t="shared" si="18"/>
        <v>902.36164787976384</v>
      </c>
    </row>
    <row r="34" spans="1:22" x14ac:dyDescent="0.25">
      <c r="A34" s="3">
        <v>52</v>
      </c>
      <c r="B34" s="5" t="s">
        <v>18</v>
      </c>
      <c r="C34" s="15">
        <v>638978</v>
      </c>
      <c r="D34" s="15">
        <f t="shared" si="9"/>
        <v>85.745840042941495</v>
      </c>
      <c r="E34" s="96">
        <f t="shared" si="19"/>
        <v>-143691</v>
      </c>
      <c r="F34" s="112">
        <v>495287</v>
      </c>
      <c r="G34" s="48">
        <f t="shared" si="10"/>
        <v>66.463633923778858</v>
      </c>
      <c r="H34" s="6">
        <v>500</v>
      </c>
      <c r="I34" s="15">
        <f t="shared" si="11"/>
        <v>6.7096081588835219E-2</v>
      </c>
      <c r="J34" s="96">
        <f t="shared" si="20"/>
        <v>0</v>
      </c>
      <c r="K34" s="59">
        <v>500</v>
      </c>
      <c r="L34" s="59">
        <f t="shared" si="12"/>
        <v>6.7096081588835219E-2</v>
      </c>
      <c r="M34" s="6">
        <v>0</v>
      </c>
      <c r="N34" s="15">
        <f t="shared" si="13"/>
        <v>0</v>
      </c>
      <c r="O34" s="96">
        <f t="shared" si="21"/>
        <v>0</v>
      </c>
      <c r="P34" s="76">
        <v>0</v>
      </c>
      <c r="Q34" s="106">
        <f t="shared" si="14"/>
        <v>0</v>
      </c>
      <c r="R34" s="6">
        <f t="shared" si="15"/>
        <v>639478</v>
      </c>
      <c r="S34" s="15">
        <f t="shared" si="16"/>
        <v>85.812936124530324</v>
      </c>
      <c r="T34" s="96">
        <f t="shared" si="22"/>
        <v>-143691</v>
      </c>
      <c r="U34" s="79">
        <f t="shared" si="17"/>
        <v>495787</v>
      </c>
      <c r="V34" s="101">
        <f t="shared" si="18"/>
        <v>66.530730005367687</v>
      </c>
    </row>
    <row r="35" spans="1:22" x14ac:dyDescent="0.25">
      <c r="A35" s="3">
        <v>53</v>
      </c>
      <c r="B35" s="5" t="s">
        <v>19</v>
      </c>
      <c r="C35" s="15">
        <v>1795908</v>
      </c>
      <c r="D35" s="15">
        <f t="shared" si="9"/>
        <v>240.99677938808372</v>
      </c>
      <c r="E35" s="96">
        <f t="shared" si="19"/>
        <v>-82427</v>
      </c>
      <c r="F35" s="112">
        <v>1713481</v>
      </c>
      <c r="G35" s="48">
        <f t="shared" si="10"/>
        <v>229.93572195383788</v>
      </c>
      <c r="H35" s="6">
        <v>0</v>
      </c>
      <c r="I35" s="15">
        <f t="shared" si="11"/>
        <v>0</v>
      </c>
      <c r="J35" s="96">
        <f t="shared" si="20"/>
        <v>0</v>
      </c>
      <c r="K35" s="59">
        <v>0</v>
      </c>
      <c r="L35" s="59">
        <f t="shared" si="12"/>
        <v>0</v>
      </c>
      <c r="M35" s="6">
        <v>0</v>
      </c>
      <c r="N35" s="15">
        <f t="shared" si="13"/>
        <v>0</v>
      </c>
      <c r="O35" s="96">
        <f t="shared" si="21"/>
        <v>0</v>
      </c>
      <c r="P35" s="76">
        <v>0</v>
      </c>
      <c r="Q35" s="106">
        <f t="shared" si="14"/>
        <v>0</v>
      </c>
      <c r="R35" s="6">
        <f t="shared" si="15"/>
        <v>1795908</v>
      </c>
      <c r="S35" s="15">
        <f t="shared" si="16"/>
        <v>240.99677938808372</v>
      </c>
      <c r="T35" s="96">
        <f t="shared" si="22"/>
        <v>-82427</v>
      </c>
      <c r="U35" s="79">
        <f t="shared" si="17"/>
        <v>1713481</v>
      </c>
      <c r="V35" s="101">
        <f t="shared" si="18"/>
        <v>229.93572195383788</v>
      </c>
    </row>
    <row r="36" spans="1:22" x14ac:dyDescent="0.25">
      <c r="A36" s="3">
        <v>61</v>
      </c>
      <c r="B36" s="5" t="s">
        <v>20</v>
      </c>
      <c r="C36" s="15">
        <v>78762</v>
      </c>
      <c r="D36" s="15">
        <f t="shared" si="9"/>
        <v>10.569243156199677</v>
      </c>
      <c r="E36" s="96">
        <f t="shared" si="19"/>
        <v>0</v>
      </c>
      <c r="F36" s="112">
        <v>78762</v>
      </c>
      <c r="G36" s="48">
        <f t="shared" si="10"/>
        <v>10.569243156199677</v>
      </c>
      <c r="H36" s="6">
        <v>0</v>
      </c>
      <c r="I36" s="15">
        <f t="shared" si="11"/>
        <v>0</v>
      </c>
      <c r="J36" s="96">
        <f t="shared" si="20"/>
        <v>0</v>
      </c>
      <c r="K36" s="59">
        <v>0</v>
      </c>
      <c r="L36" s="59">
        <f t="shared" si="12"/>
        <v>0</v>
      </c>
      <c r="M36" s="6">
        <v>0</v>
      </c>
      <c r="N36" s="15">
        <f t="shared" si="13"/>
        <v>0</v>
      </c>
      <c r="O36" s="96">
        <f t="shared" si="21"/>
        <v>0</v>
      </c>
      <c r="P36" s="76">
        <v>0</v>
      </c>
      <c r="Q36" s="106">
        <f t="shared" si="14"/>
        <v>0</v>
      </c>
      <c r="R36" s="6">
        <f t="shared" si="15"/>
        <v>78762</v>
      </c>
      <c r="S36" s="15">
        <f t="shared" si="16"/>
        <v>10.569243156199677</v>
      </c>
      <c r="T36" s="96">
        <f t="shared" si="22"/>
        <v>0</v>
      </c>
      <c r="U36" s="79">
        <f t="shared" si="17"/>
        <v>78762</v>
      </c>
      <c r="V36" s="101">
        <f t="shared" si="18"/>
        <v>10.569243156199677</v>
      </c>
    </row>
    <row r="37" spans="1:22" x14ac:dyDescent="0.25">
      <c r="A37" s="3">
        <v>71</v>
      </c>
      <c r="B37" s="5" t="s">
        <v>55</v>
      </c>
      <c r="C37" s="15">
        <v>665000</v>
      </c>
      <c r="D37" s="15">
        <f t="shared" si="9"/>
        <v>89.237788513150832</v>
      </c>
      <c r="E37" s="96">
        <f t="shared" si="19"/>
        <v>-665000</v>
      </c>
      <c r="F37" s="112">
        <v>0</v>
      </c>
      <c r="G37" s="48">
        <f t="shared" si="10"/>
        <v>0</v>
      </c>
      <c r="H37" s="6">
        <v>0</v>
      </c>
      <c r="I37" s="15">
        <f t="shared" si="11"/>
        <v>0</v>
      </c>
      <c r="J37" s="96">
        <f t="shared" si="20"/>
        <v>0</v>
      </c>
      <c r="K37" s="59">
        <v>0</v>
      </c>
      <c r="L37" s="59">
        <f t="shared" si="12"/>
        <v>0</v>
      </c>
      <c r="M37" s="6">
        <v>7670000</v>
      </c>
      <c r="N37" s="15">
        <f t="shared" si="13"/>
        <v>1029.2538915727321</v>
      </c>
      <c r="O37" s="96">
        <f t="shared" si="21"/>
        <v>-635000</v>
      </c>
      <c r="P37" s="76">
        <v>7035000</v>
      </c>
      <c r="Q37" s="106">
        <f t="shared" si="14"/>
        <v>944.04186795491148</v>
      </c>
      <c r="R37" s="6">
        <f t="shared" si="15"/>
        <v>8335000</v>
      </c>
      <c r="S37" s="15">
        <f t="shared" si="16"/>
        <v>1118.491680085883</v>
      </c>
      <c r="T37" s="96">
        <f t="shared" si="22"/>
        <v>-1300000</v>
      </c>
      <c r="U37" s="79">
        <f t="shared" si="17"/>
        <v>7035000</v>
      </c>
      <c r="V37" s="101">
        <f t="shared" si="18"/>
        <v>944.04186795491148</v>
      </c>
    </row>
    <row r="38" spans="1:22" x14ac:dyDescent="0.25">
      <c r="A38" s="3"/>
      <c r="B38" s="5" t="s">
        <v>56</v>
      </c>
      <c r="C38" s="15">
        <v>0</v>
      </c>
      <c r="D38" s="15">
        <f t="shared" si="9"/>
        <v>0</v>
      </c>
      <c r="E38" s="96">
        <f t="shared" ref="E38:E39" si="29">+F38-C38</f>
        <v>0</v>
      </c>
      <c r="F38" s="112">
        <v>0</v>
      </c>
      <c r="G38" s="48">
        <f t="shared" si="10"/>
        <v>0</v>
      </c>
      <c r="H38" s="6">
        <v>0</v>
      </c>
      <c r="I38" s="15">
        <f t="shared" si="11"/>
        <v>0</v>
      </c>
      <c r="J38" s="96">
        <f t="shared" ref="J38:J39" si="30">+K38-H38</f>
        <v>0</v>
      </c>
      <c r="K38" s="59">
        <v>0</v>
      </c>
      <c r="L38" s="59">
        <f t="shared" si="12"/>
        <v>0</v>
      </c>
      <c r="M38" s="6">
        <v>6114022</v>
      </c>
      <c r="N38" s="15">
        <f t="shared" si="13"/>
        <v>820.45383789586685</v>
      </c>
      <c r="O38" s="96">
        <f t="shared" ref="O38:O39" si="31">+P38-M38</f>
        <v>353476</v>
      </c>
      <c r="P38" s="76">
        <v>6467498</v>
      </c>
      <c r="Q38" s="106">
        <f t="shared" si="14"/>
        <v>867.88754696725709</v>
      </c>
      <c r="R38" s="6">
        <f t="shared" ref="R38:R39" si="32">+M38+H38+C38</f>
        <v>6114022</v>
      </c>
      <c r="S38" s="15">
        <f t="shared" si="16"/>
        <v>820.45383789586685</v>
      </c>
      <c r="T38" s="96">
        <f t="shared" ref="T38:T39" si="33">+U38-R38</f>
        <v>353476</v>
      </c>
      <c r="U38" s="79">
        <f t="shared" ref="U38:U39" si="34">+P38+K38+F38</f>
        <v>6467498</v>
      </c>
      <c r="V38" s="101">
        <f t="shared" si="18"/>
        <v>867.88754696725709</v>
      </c>
    </row>
    <row r="39" spans="1:22" x14ac:dyDescent="0.25">
      <c r="A39" s="3"/>
      <c r="B39" s="5" t="s">
        <v>57</v>
      </c>
      <c r="C39" s="15">
        <v>0</v>
      </c>
      <c r="D39" s="15">
        <f t="shared" si="9"/>
        <v>0</v>
      </c>
      <c r="E39" s="96">
        <f t="shared" si="29"/>
        <v>0</v>
      </c>
      <c r="F39" s="112">
        <v>0</v>
      </c>
      <c r="G39" s="48">
        <f t="shared" si="10"/>
        <v>0</v>
      </c>
      <c r="H39" s="6">
        <v>0</v>
      </c>
      <c r="I39" s="15">
        <f t="shared" si="11"/>
        <v>0</v>
      </c>
      <c r="J39" s="96">
        <f t="shared" si="30"/>
        <v>0</v>
      </c>
      <c r="K39" s="59">
        <v>0</v>
      </c>
      <c r="L39" s="59">
        <f t="shared" si="12"/>
        <v>0</v>
      </c>
      <c r="M39" s="6">
        <v>10000</v>
      </c>
      <c r="N39" s="15">
        <f t="shared" si="13"/>
        <v>1.3419216317767042</v>
      </c>
      <c r="O39" s="96">
        <f t="shared" si="31"/>
        <v>0</v>
      </c>
      <c r="P39" s="76">
        <v>10000</v>
      </c>
      <c r="Q39" s="106">
        <f t="shared" si="14"/>
        <v>1.3419216317767042</v>
      </c>
      <c r="R39" s="6">
        <f t="shared" si="32"/>
        <v>10000</v>
      </c>
      <c r="S39" s="15">
        <f t="shared" si="16"/>
        <v>1.3419216317767042</v>
      </c>
      <c r="T39" s="96">
        <f t="shared" si="33"/>
        <v>0</v>
      </c>
      <c r="U39" s="79">
        <f t="shared" si="34"/>
        <v>10000</v>
      </c>
      <c r="V39" s="101">
        <f t="shared" si="18"/>
        <v>1.3419216317767042</v>
      </c>
    </row>
    <row r="40" spans="1:22" x14ac:dyDescent="0.25">
      <c r="A40" s="3">
        <v>81</v>
      </c>
      <c r="B40" s="5" t="s">
        <v>21</v>
      </c>
      <c r="C40" s="15">
        <v>237500</v>
      </c>
      <c r="D40" s="15">
        <f t="shared" si="9"/>
        <v>31.870638754696724</v>
      </c>
      <c r="E40" s="96">
        <f t="shared" si="19"/>
        <v>-237500</v>
      </c>
      <c r="F40" s="112">
        <v>0</v>
      </c>
      <c r="G40" s="48">
        <f t="shared" si="10"/>
        <v>0</v>
      </c>
      <c r="H40" s="6">
        <v>0</v>
      </c>
      <c r="I40" s="15">
        <f t="shared" si="11"/>
        <v>0</v>
      </c>
      <c r="J40" s="96">
        <f t="shared" si="20"/>
        <v>0</v>
      </c>
      <c r="K40" s="59">
        <v>0</v>
      </c>
      <c r="L40" s="59">
        <f t="shared" si="12"/>
        <v>0</v>
      </c>
      <c r="M40" s="6">
        <v>0</v>
      </c>
      <c r="N40" s="15">
        <f t="shared" si="13"/>
        <v>0</v>
      </c>
      <c r="O40" s="96">
        <f t="shared" si="21"/>
        <v>0</v>
      </c>
      <c r="P40" s="76">
        <v>0</v>
      </c>
      <c r="Q40" s="106">
        <f t="shared" si="14"/>
        <v>0</v>
      </c>
      <c r="R40" s="6">
        <f t="shared" si="15"/>
        <v>237500</v>
      </c>
      <c r="S40" s="15">
        <f t="shared" si="16"/>
        <v>31.870638754696724</v>
      </c>
      <c r="T40" s="96">
        <f t="shared" si="22"/>
        <v>-237500</v>
      </c>
      <c r="U40" s="79">
        <f t="shared" si="17"/>
        <v>0</v>
      </c>
      <c r="V40" s="101">
        <f t="shared" si="18"/>
        <v>0</v>
      </c>
    </row>
    <row r="41" spans="1:22" x14ac:dyDescent="0.25">
      <c r="A41" s="3">
        <v>99</v>
      </c>
      <c r="B41" s="5" t="s">
        <v>22</v>
      </c>
      <c r="C41" s="15">
        <v>612000</v>
      </c>
      <c r="D41" s="15">
        <f t="shared" si="9"/>
        <v>82.125603864734302</v>
      </c>
      <c r="E41" s="96">
        <f t="shared" si="19"/>
        <v>-16675</v>
      </c>
      <c r="F41" s="112">
        <v>595325</v>
      </c>
      <c r="G41" s="48">
        <f t="shared" si="10"/>
        <v>79.887949543746643</v>
      </c>
      <c r="H41" s="6">
        <v>0</v>
      </c>
      <c r="I41" s="15">
        <f t="shared" si="11"/>
        <v>0</v>
      </c>
      <c r="J41" s="96">
        <f t="shared" si="20"/>
        <v>0</v>
      </c>
      <c r="K41" s="59">
        <v>0</v>
      </c>
      <c r="L41" s="59">
        <f t="shared" si="12"/>
        <v>0</v>
      </c>
      <c r="M41" s="6">
        <v>0</v>
      </c>
      <c r="N41" s="15">
        <f t="shared" si="13"/>
        <v>0</v>
      </c>
      <c r="O41" s="96">
        <f t="shared" si="21"/>
        <v>0</v>
      </c>
      <c r="P41" s="76">
        <v>0</v>
      </c>
      <c r="Q41" s="106">
        <f t="shared" si="14"/>
        <v>0</v>
      </c>
      <c r="R41" s="6">
        <f t="shared" si="15"/>
        <v>612000</v>
      </c>
      <c r="S41" s="15">
        <f t="shared" si="16"/>
        <v>82.125603864734302</v>
      </c>
      <c r="T41" s="96">
        <f t="shared" si="22"/>
        <v>-16675</v>
      </c>
      <c r="U41" s="79">
        <f t="shared" si="17"/>
        <v>595325</v>
      </c>
      <c r="V41" s="101">
        <f t="shared" si="18"/>
        <v>79.887949543746643</v>
      </c>
    </row>
    <row r="42" spans="1:22" x14ac:dyDescent="0.25">
      <c r="A42" s="3"/>
      <c r="B42" s="5"/>
      <c r="C42" s="15"/>
      <c r="D42" s="15"/>
      <c r="E42" s="96"/>
      <c r="F42" s="112"/>
      <c r="G42" s="48"/>
      <c r="H42" s="6"/>
      <c r="I42" s="15"/>
      <c r="J42" s="96"/>
      <c r="K42" s="59"/>
      <c r="L42" s="59"/>
      <c r="M42" s="6"/>
      <c r="N42" s="15"/>
      <c r="O42" s="96"/>
      <c r="P42" s="76"/>
      <c r="Q42" s="106"/>
      <c r="R42" s="6"/>
      <c r="S42" s="15"/>
      <c r="T42" s="96"/>
      <c r="U42" s="79"/>
      <c r="V42" s="101"/>
    </row>
    <row r="43" spans="1:22" x14ac:dyDescent="0.25">
      <c r="A43" s="12"/>
      <c r="B43" s="13" t="s">
        <v>23</v>
      </c>
      <c r="C43" s="36">
        <f>SUM(C19:C41)</f>
        <v>69827219</v>
      </c>
      <c r="D43" s="36">
        <f t="shared" ref="D43" si="35">+C43/$C$48</f>
        <v>9370.2655662909292</v>
      </c>
      <c r="E43" s="14">
        <f>SUM(E19:E41)</f>
        <v>-3048765</v>
      </c>
      <c r="F43" s="74">
        <f>SUM(F19:F41)</f>
        <v>66778454</v>
      </c>
      <c r="G43" s="49">
        <f t="shared" ref="G43" si="36">+F43/$C$49</f>
        <v>8961.1451959205588</v>
      </c>
      <c r="H43" s="14">
        <f>SUM(H19:H41)</f>
        <v>4970000</v>
      </c>
      <c r="I43" s="36">
        <f t="shared" ref="I43" si="37">+H43/$C$48</f>
        <v>666.93505099302206</v>
      </c>
      <c r="J43" s="14">
        <f>SUM(J19:J41)</f>
        <v>-195000</v>
      </c>
      <c r="K43" s="98">
        <f>SUM(K19:K41)</f>
        <v>4775000</v>
      </c>
      <c r="L43" s="60">
        <f t="shared" ref="L43" si="38">+K43/$C$49</f>
        <v>640.76757917337625</v>
      </c>
      <c r="M43" s="14">
        <f>SUM(M19:M41)</f>
        <v>13794022</v>
      </c>
      <c r="N43" s="36">
        <f t="shared" ref="N43" si="39">+M43/$C$48</f>
        <v>1851.0496511003757</v>
      </c>
      <c r="O43" s="14">
        <f>SUM(O19:O41)</f>
        <v>-281524</v>
      </c>
      <c r="P43" s="77">
        <f>SUM(P19:P41)</f>
        <v>13512498</v>
      </c>
      <c r="Q43" s="107">
        <f t="shared" ref="Q43" si="40">+P43/$C$49</f>
        <v>1813.2713365539453</v>
      </c>
      <c r="R43" s="14">
        <f>SUM(R19:R41)</f>
        <v>88591241</v>
      </c>
      <c r="S43" s="36">
        <f t="shared" ref="S43" si="41">+R43/$C$48</f>
        <v>11888.250268384327</v>
      </c>
      <c r="T43" s="14">
        <f>SUM(T19:T41)</f>
        <v>-3525289</v>
      </c>
      <c r="U43" s="99">
        <f>SUM(U19:U41)</f>
        <v>85065952</v>
      </c>
      <c r="V43" s="102">
        <f t="shared" ref="V43" si="42">+U43/$C$49</f>
        <v>11415.184111647879</v>
      </c>
    </row>
    <row r="45" spans="1:22" ht="15.75" thickBot="1" x14ac:dyDescent="0.3">
      <c r="B45" s="42" t="s">
        <v>44</v>
      </c>
      <c r="F45" s="50">
        <f>+F16-F43</f>
        <v>1406933</v>
      </c>
      <c r="G45" s="93"/>
      <c r="K45" s="61">
        <f>+K16-K43</f>
        <v>0</v>
      </c>
      <c r="L45" s="93"/>
      <c r="P45" s="65">
        <f>+P16-P43</f>
        <v>0</v>
      </c>
      <c r="Q45" s="93"/>
      <c r="U45" s="72">
        <f>+U16-U43</f>
        <v>1406933</v>
      </c>
      <c r="V45" s="93"/>
    </row>
    <row r="46" spans="1:22" ht="15.75" thickTop="1" x14ac:dyDescent="0.25"/>
    <row r="48" spans="1:22" x14ac:dyDescent="0.25">
      <c r="B48" s="94" t="s">
        <v>51</v>
      </c>
      <c r="C48" s="36">
        <v>7452</v>
      </c>
    </row>
    <row r="49" spans="2:3" x14ac:dyDescent="0.25">
      <c r="B49" s="94" t="s">
        <v>52</v>
      </c>
      <c r="C49" s="36">
        <f>+C48</f>
        <v>7452</v>
      </c>
    </row>
    <row r="51" spans="2:3" x14ac:dyDescent="0.25">
      <c r="C51" t="s">
        <v>58</v>
      </c>
    </row>
  </sheetData>
  <printOptions horizontalCentered="1"/>
  <pageMargins left="0.25" right="0.25" top="0.5" bottom="0.5" header="0.3" footer="0.3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I28" sqref="I28"/>
    </sheetView>
  </sheetViews>
  <sheetFormatPr defaultRowHeight="15" x14ac:dyDescent="0.25"/>
  <sheetData>
    <row r="1" spans="1:5" x14ac:dyDescent="0.25">
      <c r="A1" s="126" t="s">
        <v>0</v>
      </c>
      <c r="B1" s="126"/>
      <c r="C1" s="126"/>
      <c r="D1" s="126"/>
      <c r="E1" s="126"/>
    </row>
    <row r="2" spans="1:5" x14ac:dyDescent="0.25">
      <c r="A2" s="126" t="s">
        <v>59</v>
      </c>
      <c r="B2" s="126"/>
      <c r="C2" s="126"/>
      <c r="D2" s="126"/>
      <c r="E2" s="126"/>
    </row>
    <row r="3" spans="1:5" x14ac:dyDescent="0.25">
      <c r="A3" s="127">
        <v>43998</v>
      </c>
      <c r="B3" s="126"/>
      <c r="C3" s="126"/>
      <c r="D3" s="126"/>
      <c r="E3" s="126"/>
    </row>
    <row r="5" spans="1:5" x14ac:dyDescent="0.25">
      <c r="D5" s="114" t="s">
        <v>62</v>
      </c>
      <c r="E5" s="114" t="s">
        <v>64</v>
      </c>
    </row>
    <row r="6" spans="1:5" x14ac:dyDescent="0.25">
      <c r="D6" s="114" t="s">
        <v>63</v>
      </c>
      <c r="E6" s="114" t="s">
        <v>65</v>
      </c>
    </row>
    <row r="7" spans="1:5" x14ac:dyDescent="0.25">
      <c r="A7" t="s">
        <v>60</v>
      </c>
      <c r="D7" s="124">
        <v>0.99</v>
      </c>
      <c r="E7" s="10">
        <v>0.97640000000000005</v>
      </c>
    </row>
    <row r="8" spans="1:5" x14ac:dyDescent="0.25">
      <c r="A8" t="s">
        <v>61</v>
      </c>
      <c r="D8" s="125">
        <v>0.38500000000000001</v>
      </c>
      <c r="E8" s="30">
        <v>0.38500000000000001</v>
      </c>
    </row>
    <row r="9" spans="1:5" x14ac:dyDescent="0.25">
      <c r="A9" t="s">
        <v>66</v>
      </c>
      <c r="D9" s="123">
        <f>+D7+D8</f>
        <v>1.375</v>
      </c>
      <c r="E9" s="123">
        <f>+E7+E8</f>
        <v>1.3614000000000002</v>
      </c>
    </row>
    <row r="11" spans="1:5" x14ac:dyDescent="0.25">
      <c r="A11" s="126" t="s">
        <v>67</v>
      </c>
      <c r="B11" s="126"/>
      <c r="C11" s="126"/>
      <c r="D11" s="126"/>
      <c r="E11">
        <f>+E9-D9</f>
        <v>-1.3599999999999834E-2</v>
      </c>
    </row>
  </sheetData>
  <mergeCells count="4">
    <mergeCell ref="A1:E1"/>
    <mergeCell ref="A2:E2"/>
    <mergeCell ref="A3:E3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Adopted Budget Posting</vt:lpstr>
      <vt:lpstr>Proposed Budget Comparisons</vt:lpstr>
      <vt:lpstr>Proposed Tax Rate</vt:lpstr>
      <vt:lpstr>'Adopted Budget Posting'!Print_Area</vt:lpstr>
      <vt:lpstr>'Proposed Budget Comparisons'!Print_Area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Eckhart</dc:creator>
  <cp:lastModifiedBy>Christina M. Garcia</cp:lastModifiedBy>
  <cp:lastPrinted>2020-06-10T14:01:07Z</cp:lastPrinted>
  <dcterms:created xsi:type="dcterms:W3CDTF">2017-05-25T17:35:10Z</dcterms:created>
  <dcterms:modified xsi:type="dcterms:W3CDTF">2020-06-17T20:33:17Z</dcterms:modified>
</cp:coreProperties>
</file>